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Febrero\"/>
    </mc:Choice>
  </mc:AlternateContent>
  <bookViews>
    <workbookView xWindow="0" yWindow="0" windowWidth="28800" windowHeight="11700"/>
  </bookViews>
  <sheets>
    <sheet name="CUA6" sheetId="1" r:id="rId1"/>
  </sheets>
  <externalReferences>
    <externalReference r:id="rId2"/>
  </externalReferences>
  <definedNames>
    <definedName name="_xlnm.Print_Area" localSheetId="0">'CUA6'!$A$1:$K$33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31" i="1"/>
  <c r="K31" i="1" s="1"/>
  <c r="D31" i="1"/>
  <c r="J31" i="1" s="1"/>
  <c r="C31" i="1"/>
  <c r="G31" i="1" s="1"/>
  <c r="B31" i="1"/>
  <c r="E30" i="1"/>
  <c r="K30" i="1" s="1"/>
  <c r="D30" i="1"/>
  <c r="J30" i="1" s="1"/>
  <c r="C30" i="1"/>
  <c r="G30" i="1" s="1"/>
  <c r="B30" i="1"/>
  <c r="F30" i="1" s="1"/>
  <c r="K29" i="1"/>
  <c r="E29" i="1"/>
  <c r="I29" i="1" s="1"/>
  <c r="D29" i="1"/>
  <c r="H29" i="1" s="1"/>
  <c r="C29" i="1"/>
  <c r="J29" i="1" s="1"/>
  <c r="B29" i="1"/>
  <c r="F29" i="1" s="1"/>
  <c r="K28" i="1"/>
  <c r="J28" i="1"/>
  <c r="E28" i="1"/>
  <c r="D28" i="1"/>
  <c r="C28" i="1"/>
  <c r="G28" i="1" s="1"/>
  <c r="B28" i="1"/>
  <c r="I28" i="1" s="1"/>
  <c r="K27" i="1"/>
  <c r="J27" i="1"/>
  <c r="I27" i="1"/>
  <c r="H27" i="1"/>
  <c r="E27" i="1"/>
  <c r="D27" i="1"/>
  <c r="C27" i="1"/>
  <c r="B27" i="1"/>
  <c r="G27" i="1" s="1"/>
  <c r="H26" i="1"/>
  <c r="G26" i="1"/>
  <c r="F26" i="1"/>
  <c r="E26" i="1"/>
  <c r="K26" i="1" s="1"/>
  <c r="D26" i="1"/>
  <c r="J26" i="1" s="1"/>
  <c r="C26" i="1"/>
  <c r="B26" i="1"/>
  <c r="F25" i="1"/>
  <c r="E25" i="1"/>
  <c r="K25" i="1" s="1"/>
  <c r="D25" i="1"/>
  <c r="J25" i="1" s="1"/>
  <c r="C25" i="1"/>
  <c r="G25" i="1" s="1"/>
  <c r="B25" i="1"/>
  <c r="E24" i="1"/>
  <c r="K24" i="1" s="1"/>
  <c r="D24" i="1"/>
  <c r="J24" i="1" s="1"/>
  <c r="C24" i="1"/>
  <c r="G24" i="1" s="1"/>
  <c r="B24" i="1"/>
  <c r="F24" i="1" s="1"/>
  <c r="K23" i="1"/>
  <c r="E23" i="1"/>
  <c r="I23" i="1" s="1"/>
  <c r="D23" i="1"/>
  <c r="H23" i="1" s="1"/>
  <c r="C23" i="1"/>
  <c r="J23" i="1" s="1"/>
  <c r="B23" i="1"/>
  <c r="F23" i="1" s="1"/>
  <c r="K22" i="1"/>
  <c r="J22" i="1"/>
  <c r="E22" i="1"/>
  <c r="D22" i="1"/>
  <c r="C22" i="1"/>
  <c r="G22" i="1" s="1"/>
  <c r="B22" i="1"/>
  <c r="I22" i="1" s="1"/>
  <c r="K21" i="1"/>
  <c r="J21" i="1"/>
  <c r="I21" i="1"/>
  <c r="H21" i="1"/>
  <c r="G21" i="1"/>
  <c r="E21" i="1"/>
  <c r="D21" i="1"/>
  <c r="C21" i="1"/>
  <c r="B21" i="1"/>
  <c r="F21" i="1" s="1"/>
  <c r="H20" i="1"/>
  <c r="G20" i="1"/>
  <c r="F20" i="1"/>
  <c r="E20" i="1"/>
  <c r="K20" i="1" s="1"/>
  <c r="D20" i="1"/>
  <c r="J20" i="1" s="1"/>
  <c r="C20" i="1"/>
  <c r="B20" i="1"/>
  <c r="F19" i="1"/>
  <c r="E19" i="1"/>
  <c r="K19" i="1" s="1"/>
  <c r="D19" i="1"/>
  <c r="J19" i="1" s="1"/>
  <c r="C19" i="1"/>
  <c r="G19" i="1" s="1"/>
  <c r="B19" i="1"/>
  <c r="E18" i="1"/>
  <c r="K18" i="1" s="1"/>
  <c r="D18" i="1"/>
  <c r="J18" i="1" s="1"/>
  <c r="C18" i="1"/>
  <c r="G18" i="1" s="1"/>
  <c r="B18" i="1"/>
  <c r="F18" i="1" s="1"/>
  <c r="K17" i="1"/>
  <c r="E17" i="1"/>
  <c r="I17" i="1" s="1"/>
  <c r="D17" i="1"/>
  <c r="H17" i="1" s="1"/>
  <c r="C17" i="1"/>
  <c r="J17" i="1" s="1"/>
  <c r="B17" i="1"/>
  <c r="F17" i="1" s="1"/>
  <c r="K16" i="1"/>
  <c r="J16" i="1"/>
  <c r="I16" i="1"/>
  <c r="E16" i="1"/>
  <c r="D16" i="1"/>
  <c r="C16" i="1"/>
  <c r="G16" i="1" s="1"/>
  <c r="B16" i="1"/>
  <c r="H16" i="1" s="1"/>
  <c r="K15" i="1"/>
  <c r="J15" i="1"/>
  <c r="I15" i="1"/>
  <c r="H15" i="1"/>
  <c r="G15" i="1"/>
  <c r="F15" i="1"/>
  <c r="E15" i="1"/>
  <c r="D15" i="1"/>
  <c r="C15" i="1"/>
  <c r="B15" i="1"/>
  <c r="H14" i="1"/>
  <c r="G14" i="1"/>
  <c r="F14" i="1"/>
  <c r="E14" i="1"/>
  <c r="K14" i="1" s="1"/>
  <c r="D14" i="1"/>
  <c r="J14" i="1" s="1"/>
  <c r="C14" i="1"/>
  <c r="B14" i="1"/>
  <c r="F13" i="1"/>
  <c r="E13" i="1"/>
  <c r="E8" i="1" s="1"/>
  <c r="D13" i="1"/>
  <c r="J13" i="1" s="1"/>
  <c r="C13" i="1"/>
  <c r="G13" i="1" s="1"/>
  <c r="B13" i="1"/>
  <c r="E12" i="1"/>
  <c r="K12" i="1" s="1"/>
  <c r="D12" i="1"/>
  <c r="D8" i="1" s="1"/>
  <c r="C12" i="1"/>
  <c r="G12" i="1" s="1"/>
  <c r="B12" i="1"/>
  <c r="F12" i="1" s="1"/>
  <c r="K11" i="1"/>
  <c r="E11" i="1"/>
  <c r="I11" i="1" s="1"/>
  <c r="D11" i="1"/>
  <c r="H11" i="1" s="1"/>
  <c r="C11" i="1"/>
  <c r="J11" i="1" s="1"/>
  <c r="B11" i="1"/>
  <c r="F11" i="1" s="1"/>
  <c r="K10" i="1"/>
  <c r="J10" i="1"/>
  <c r="I10" i="1"/>
  <c r="E10" i="1"/>
  <c r="D10" i="1"/>
  <c r="C10" i="1"/>
  <c r="G10" i="1" s="1"/>
  <c r="B10" i="1"/>
  <c r="H10" i="1" s="1"/>
  <c r="K9" i="1"/>
  <c r="J9" i="1"/>
  <c r="I9" i="1"/>
  <c r="H9" i="1"/>
  <c r="G9" i="1"/>
  <c r="F9" i="1"/>
  <c r="E9" i="1"/>
  <c r="D9" i="1"/>
  <c r="C9" i="1"/>
  <c r="B9" i="1"/>
  <c r="B8" i="1" s="1"/>
  <c r="B35" i="1" s="1"/>
  <c r="A3" i="1"/>
  <c r="D35" i="1" l="1"/>
  <c r="H8" i="1"/>
  <c r="E35" i="1"/>
  <c r="K8" i="1"/>
  <c r="I8" i="1"/>
  <c r="I14" i="1"/>
  <c r="I20" i="1"/>
  <c r="I26" i="1"/>
  <c r="H13" i="1"/>
  <c r="H19" i="1"/>
  <c r="H25" i="1"/>
  <c r="H31" i="1"/>
  <c r="I13" i="1"/>
  <c r="I19" i="1"/>
  <c r="I25" i="1"/>
  <c r="I31" i="1"/>
  <c r="H12" i="1"/>
  <c r="H18" i="1"/>
  <c r="H24" i="1"/>
  <c r="H30" i="1"/>
  <c r="G11" i="1"/>
  <c r="I12" i="1"/>
  <c r="K13" i="1"/>
  <c r="G17" i="1"/>
  <c r="I18" i="1"/>
  <c r="G23" i="1"/>
  <c r="I24" i="1"/>
  <c r="G29" i="1"/>
  <c r="I30" i="1"/>
  <c r="F10" i="1"/>
  <c r="J12" i="1"/>
  <c r="F16" i="1"/>
  <c r="F22" i="1"/>
  <c r="F28" i="1"/>
  <c r="C8" i="1"/>
  <c r="H22" i="1"/>
  <c r="F27" i="1"/>
  <c r="H28" i="1"/>
  <c r="G8" i="1" l="1"/>
  <c r="C35" i="1"/>
  <c r="F8" i="1"/>
  <c r="F35" i="1" s="1"/>
  <c r="J8" i="1"/>
</calcChain>
</file>

<file path=xl/sharedStrings.xml><?xml version="1.0" encoding="utf-8"?>
<sst xmlns="http://schemas.openxmlformats.org/spreadsheetml/2006/main" count="51" uniqueCount="51">
  <si>
    <t>Cuadro No. 6</t>
  </si>
  <si>
    <t xml:space="preserve">Ejecución del presupuesto de los Establecimientos Públicos del Orden Nacional por sectores 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</si>
  <si>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</si>
  <si>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</si>
  <si>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</si>
  <si>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</si>
  <si>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</si>
  <si>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</si>
  <si>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</si>
  <si>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</si>
  <si>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</si>
  <si>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</si>
  <si>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</si>
  <si>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</si>
  <si>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</si>
  <si>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</si>
  <si>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</si>
  <si>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</si>
  <si>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</si>
  <si>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</si>
  <si>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</si>
  <si>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</si>
  <si>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</si>
  <si>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</si>
  <si>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</si>
  <si>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</si>
  <si>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ESTAPUBLICOS</t>
  </si>
  <si>
    <t>AGRICULTURA Y DESARROLLO RURAL</t>
  </si>
  <si>
    <t>AMBIENTE Y DESARROLLO SOSTENIBLE</t>
  </si>
  <si>
    <t>COMERCIO, INDUSTRIA Y TURISMO</t>
  </si>
  <si>
    <t>CULTURA</t>
  </si>
  <si>
    <t>DEFENSA Y POLICÍA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</si>
  <si>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</si>
  <si>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</si>
  <si>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</si>
  <si>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</si>
  <si>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</si>
  <si>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</si>
  <si>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</si>
  <si>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</si>
  <si>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</si>
  <si>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</si>
  <si>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</si>
  <si>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</si>
  <si>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REGISTRADURÍA</t>
  </si>
  <si>
    <t>RELACIONES EXTERIORES</t>
  </si>
  <si>
    <t>SALUD Y PROTECCIÓN SOCIAL</t>
  </si>
  <si>
    <t>TECNOLOGÍAS DE LA INFORMACIÓN Y LAS COMUNICACIONES</t>
  </si>
  <si>
    <t>TRABAJO</t>
  </si>
  <si>
    <t>TRANSPORTE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</si>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</sst>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_);_(* \(#,##0\);_(* &quot;-&quot;??_);_(@_)"/>
    <numFmt numFmtId="166" formatCode="_(* #,##0.00_);_(* \(#,##0.00\);_(* &quot;-&quot;??_);_(@_)"/>
    <numFmt numFmtId="167" formatCode="_ * #,##0_ ;_ * \-#,##0_ ;_ * &quot;-&quot;??_ ;_ @_ "/>
    <numFmt numFmtId="168" formatCode="_ * #,##0.0_ ;_ * \-#,##0.0_ ;_ * &quot;-&quot;??_ ;_ @_ "/>
    <numFmt numFmtId="169" formatCode="_ * #,##0.00_ ;_ * \-#,##0.00_ ;_ * &quot;-&quot;??_ ;_ @_ "/>
    <numFmt numFmtId="170" formatCode="_-* #,##0.0_-;\-* #,##0.0_-;_-* &quot;-&quot;_-;_-@_-"/>
    <numFmt numFmtId="171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3" fillId="0" borderId="0"/>
  </cellStyleXfs>
  <cellXfs count="48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165" fontId="5" fillId="0" borderId="0" xfId="1" applyNumberFormat="1" applyFont="1" applyFill="1" applyBorder="1" applyAlignment="1" applyProtection="1"/>
    <xf numFmtId="164" fontId="5" fillId="0" borderId="0" xfId="4" applyFont="1" applyFill="1" applyBorder="1" applyAlignment="1">
      <alignment horizontal="center"/>
    </xf>
    <xf numFmtId="167" fontId="7" fillId="2" borderId="0" xfId="5" applyNumberFormat="1" applyFont="1" applyFill="1" applyBorder="1" applyAlignment="1" applyProtection="1">
      <alignment horizontal="left" vertical="top" wrapText="1"/>
    </xf>
    <xf numFmtId="165" fontId="7" fillId="2" borderId="0" xfId="6" applyNumberFormat="1" applyFont="1" applyFill="1" applyBorder="1" applyAlignment="1" applyProtection="1">
      <alignment horizontal="center" vertical="top" wrapText="1"/>
    </xf>
    <xf numFmtId="167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165" fontId="9" fillId="2" borderId="0" xfId="1" applyNumberFormat="1" applyFont="1" applyFill="1" applyBorder="1"/>
    <xf numFmtId="167" fontId="7" fillId="2" borderId="0" xfId="1" quotePrefix="1" applyNumberFormat="1" applyFont="1" applyFill="1" applyBorder="1" applyAlignment="1" applyProtection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41" fontId="11" fillId="3" borderId="0" xfId="2" applyFont="1" applyFill="1" applyBorder="1" applyAlignment="1" applyProtection="1"/>
    <xf numFmtId="170" fontId="11" fillId="3" borderId="4" xfId="2" applyNumberFormat="1" applyFont="1" applyFill="1" applyBorder="1" applyAlignment="1" applyProtection="1"/>
    <xf numFmtId="170" fontId="11" fillId="3" borderId="0" xfId="2" applyNumberFormat="1" applyFont="1" applyFill="1" applyBorder="1" applyAlignment="1" applyProtection="1"/>
    <xf numFmtId="0" fontId="12" fillId="0" borderId="0" xfId="0" applyFont="1" applyBorder="1" applyAlignment="1">
      <alignment horizontal="left"/>
    </xf>
    <xf numFmtId="41" fontId="5" fillId="0" borderId="0" xfId="2" applyFont="1" applyFill="1" applyBorder="1" applyAlignment="1" applyProtection="1"/>
    <xf numFmtId="170" fontId="5" fillId="0" borderId="5" xfId="2" applyNumberFormat="1" applyFont="1" applyFill="1" applyBorder="1" applyAlignment="1" applyProtection="1"/>
    <xf numFmtId="170" fontId="5" fillId="0" borderId="0" xfId="2" applyNumberFormat="1" applyFont="1" applyFill="1" applyBorder="1" applyAlignment="1" applyProtection="1"/>
    <xf numFmtId="165" fontId="4" fillId="0" borderId="0" xfId="0" applyNumberFormat="1" applyFont="1"/>
    <xf numFmtId="170" fontId="5" fillId="0" borderId="4" xfId="2" applyNumberFormat="1" applyFont="1" applyFill="1" applyBorder="1" applyAlignment="1" applyProtection="1"/>
    <xf numFmtId="171" fontId="4" fillId="0" borderId="0" xfId="3" applyNumberFormat="1" applyFont="1"/>
    <xf numFmtId="10" fontId="4" fillId="0" borderId="0" xfId="3" applyNumberFormat="1" applyFont="1"/>
    <xf numFmtId="165" fontId="4" fillId="0" borderId="0" xfId="0" applyNumberFormat="1" applyFont="1" applyFill="1"/>
    <xf numFmtId="0" fontId="4" fillId="0" borderId="0" xfId="0" applyFont="1" applyFill="1"/>
    <xf numFmtId="171" fontId="4" fillId="0" borderId="0" xfId="3" applyNumberFormat="1" applyFont="1" applyFill="1"/>
    <xf numFmtId="9" fontId="4" fillId="0" borderId="0" xfId="3" applyFont="1" applyFill="1"/>
    <xf numFmtId="0" fontId="12" fillId="0" borderId="0" xfId="0" applyFont="1" applyBorder="1" applyAlignment="1">
      <alignment horizontal="left" vertical="top" wrapText="1"/>
    </xf>
    <xf numFmtId="41" fontId="5" fillId="0" borderId="0" xfId="2" applyFont="1" applyFill="1" applyBorder="1" applyAlignment="1" applyProtection="1">
      <alignment vertical="top"/>
    </xf>
    <xf numFmtId="41" fontId="5" fillId="0" borderId="0" xfId="2" applyFont="1" applyFill="1" applyBorder="1" applyAlignment="1" applyProtection="1">
      <alignment vertical="top" wrapText="1"/>
    </xf>
    <xf numFmtId="170" fontId="5" fillId="0" borderId="4" xfId="2" applyNumberFormat="1" applyFont="1" applyFill="1" applyBorder="1" applyAlignment="1" applyProtection="1">
      <alignment vertical="top" wrapText="1"/>
    </xf>
    <xf numFmtId="170" fontId="5" fillId="0" borderId="0" xfId="2" applyNumberFormat="1" applyFont="1" applyFill="1" applyBorder="1" applyAlignment="1" applyProtection="1">
      <alignment vertical="top" wrapText="1"/>
    </xf>
    <xf numFmtId="0" fontId="4" fillId="0" borderId="0" xfId="0" applyFont="1" applyFill="1" applyAlignment="1">
      <alignment vertical="top" wrapText="1"/>
    </xf>
    <xf numFmtId="0" fontId="12" fillId="0" borderId="6" xfId="0" applyFont="1" applyBorder="1" applyAlignment="1">
      <alignment horizontal="left"/>
    </xf>
    <xf numFmtId="41" fontId="5" fillId="0" borderId="6" xfId="2" applyFont="1" applyFill="1" applyBorder="1" applyAlignment="1" applyProtection="1"/>
    <xf numFmtId="170" fontId="5" fillId="0" borderId="7" xfId="2" applyNumberFormat="1" applyFont="1" applyFill="1" applyBorder="1" applyAlignment="1" applyProtection="1"/>
    <xf numFmtId="170" fontId="5" fillId="0" borderId="6" xfId="2" applyNumberFormat="1" applyFont="1" applyFill="1" applyBorder="1" applyAlignment="1" applyProtection="1"/>
    <xf numFmtId="164" fontId="12" fillId="0" borderId="0" xfId="9" applyNumberFormat="1" applyFont="1" applyFill="1" applyBorder="1" applyAlignment="1" applyProtection="1">
      <alignment horizontal="left"/>
    </xf>
    <xf numFmtId="167" fontId="5" fillId="0" borderId="0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41" fontId="4" fillId="0" borderId="0" xfId="0" applyNumberFormat="1" applyFont="1"/>
  </cellXfs>
  <cellStyles count="10">
    <cellStyle name="Millares" xfId="1" builtinId="3"/>
    <cellStyle name="Millares [0]" xfId="2" builtinId="6"/>
    <cellStyle name="Millares 4 3" xfId="6"/>
    <cellStyle name="Millares 7 2" xfId="5"/>
    <cellStyle name="Millares_CIFRAS PAGINA WEB 1995 - 2003" xfId="9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>
        <row r="3">
          <cell r="A3" t="str">
            <v>Acumulada a febrero de 2020</v>
          </cell>
        </row>
      </sheetData>
      <sheetData sheetId="3"/>
      <sheetData sheetId="4"/>
      <sheetData sheetId="5"/>
      <sheetData sheetId="6">
        <row r="25">
          <cell r="C25">
            <v>16506.515685771999</v>
          </cell>
          <cell r="D25">
            <v>6134.9226604506512</v>
          </cell>
          <cell r="E25">
            <v>1928.31483281895</v>
          </cell>
          <cell r="F25">
            <v>1893.8371169494301</v>
          </cell>
          <cell r="G25">
            <v>10371.59302532135</v>
          </cell>
        </row>
      </sheetData>
      <sheetData sheetId="7"/>
      <sheetData sheetId="8"/>
      <sheetData sheetId="9"/>
      <sheetData sheetId="10"/>
      <sheetData sheetId="11">
        <row r="11">
          <cell r="A11" t="str">
            <v>AGRICULTURA Y DESARROLLO RURAL</v>
          </cell>
          <cell r="B11">
            <v>100901441591</v>
          </cell>
          <cell r="C11">
            <v>21300831491.379997</v>
          </cell>
          <cell r="D11">
            <v>3728037260.5599999</v>
          </cell>
          <cell r="E11">
            <v>3653398263.5599999</v>
          </cell>
        </row>
        <row r="12">
          <cell r="A12" t="str">
            <v>AMBIENTE Y DESARROLLO SOSTENIBLE</v>
          </cell>
          <cell r="B12">
            <v>167795878999</v>
          </cell>
          <cell r="C12">
            <v>105790912818.5</v>
          </cell>
          <cell r="D12">
            <v>35825115295</v>
          </cell>
          <cell r="E12">
            <v>35817015169</v>
          </cell>
        </row>
        <row r="13">
          <cell r="A13" t="str">
            <v>COMERCIO, INDUSTRIA Y TURISMO</v>
          </cell>
          <cell r="B13">
            <v>404242619235</v>
          </cell>
          <cell r="C13">
            <v>162940154752.77002</v>
          </cell>
          <cell r="D13">
            <v>23823103649.419998</v>
          </cell>
          <cell r="E13">
            <v>23277447790.610001</v>
          </cell>
        </row>
        <row r="14">
          <cell r="A14" t="str">
            <v>CULTURA</v>
          </cell>
          <cell r="B14">
            <v>14883520528</v>
          </cell>
          <cell r="C14">
            <v>3066013972.3099999</v>
          </cell>
          <cell r="D14">
            <v>395972366.48000002</v>
          </cell>
          <cell r="E14">
            <v>387225756.48000002</v>
          </cell>
        </row>
        <row r="15">
          <cell r="A15" t="str">
            <v>DEFENSA Y POLICÍA</v>
          </cell>
          <cell r="B15">
            <v>1878160000000</v>
          </cell>
          <cell r="C15">
            <v>617890166480.43018</v>
          </cell>
          <cell r="D15">
            <v>169362499360.98001</v>
          </cell>
          <cell r="E15">
            <v>145108681832.80002</v>
          </cell>
        </row>
        <row r="16">
          <cell r="A16" t="str">
            <v>EDUCACIÓN</v>
          </cell>
          <cell r="B16">
            <v>29298764163</v>
          </cell>
          <cell r="C16">
            <v>6039259165</v>
          </cell>
          <cell r="D16">
            <v>395607804.26999998</v>
          </cell>
          <cell r="E16">
            <v>389586659.26999998</v>
          </cell>
        </row>
        <row r="17">
          <cell r="A17" t="str">
            <v>EMPLEO PÚBLICO</v>
          </cell>
          <cell r="B17">
            <v>503742034087</v>
          </cell>
          <cell r="C17">
            <v>111831638737.53999</v>
          </cell>
          <cell r="D17">
            <v>20684359345.5</v>
          </cell>
          <cell r="E17">
            <v>20600645582.93</v>
          </cell>
        </row>
        <row r="18">
          <cell r="A18" t="str">
            <v>FISCALÍA</v>
          </cell>
          <cell r="B18">
            <v>73180377000</v>
          </cell>
          <cell r="C18">
            <v>724216939</v>
          </cell>
          <cell r="D18">
            <v>236464397</v>
          </cell>
          <cell r="E18">
            <v>120605438</v>
          </cell>
        </row>
        <row r="19">
          <cell r="A19" t="str">
            <v>HACIENDA</v>
          </cell>
          <cell r="B19">
            <v>311267000000</v>
          </cell>
          <cell r="C19">
            <v>53712785309.770004</v>
          </cell>
          <cell r="D19">
            <v>23114952183.670002</v>
          </cell>
          <cell r="E19">
            <v>23109407739.230003</v>
          </cell>
        </row>
        <row r="20">
          <cell r="A20" t="str">
            <v>INCLUSIÓN SOCIAL Y RECONCILIACIÓN</v>
          </cell>
          <cell r="B20">
            <v>2790224000000</v>
          </cell>
          <cell r="C20">
            <v>1431318372138.72</v>
          </cell>
          <cell r="D20">
            <v>168238037527.98999</v>
          </cell>
          <cell r="E20">
            <v>168216201129.98999</v>
          </cell>
        </row>
        <row r="21">
          <cell r="A21" t="str">
            <v>INFORMACIÓN ESTADÍSTICA</v>
          </cell>
          <cell r="B21">
            <v>113102000000</v>
          </cell>
          <cell r="C21">
            <v>7893531889.6199999</v>
          </cell>
          <cell r="D21">
            <v>838670689.32999992</v>
          </cell>
          <cell r="E21">
            <v>710243386.32999992</v>
          </cell>
        </row>
        <row r="22">
          <cell r="A22" t="str">
            <v>INTERIOR</v>
          </cell>
          <cell r="B22">
            <v>94260700000</v>
          </cell>
          <cell r="C22">
            <v>30374941280</v>
          </cell>
          <cell r="D22">
            <v>0</v>
          </cell>
          <cell r="E22">
            <v>0</v>
          </cell>
        </row>
        <row r="23">
          <cell r="A23" t="str">
            <v>JUSTICIA Y DEL DERECHO</v>
          </cell>
          <cell r="B23">
            <v>530412052000</v>
          </cell>
          <cell r="C23">
            <v>118379644348.28</v>
          </cell>
          <cell r="D23">
            <v>34699275704.540001</v>
          </cell>
          <cell r="E23">
            <v>31489266672.880001</v>
          </cell>
        </row>
        <row r="24">
          <cell r="A24" t="str">
            <v>MINAS Y ENERGÍA</v>
          </cell>
          <cell r="B24">
            <v>1374390178760</v>
          </cell>
          <cell r="C24">
            <v>853233152305.02991</v>
          </cell>
          <cell r="D24">
            <v>788265354122.86011</v>
          </cell>
          <cell r="E24">
            <v>787789957461.86011</v>
          </cell>
        </row>
        <row r="25">
          <cell r="A25" t="str">
            <v>ORGANISMOS DE CONTROL</v>
          </cell>
          <cell r="B25">
            <v>21347000000</v>
          </cell>
          <cell r="C25">
            <v>684853216.49000001</v>
          </cell>
          <cell r="D25">
            <v>42442902.399999999</v>
          </cell>
          <cell r="E25">
            <v>42442902.399999999</v>
          </cell>
        </row>
        <row r="26">
          <cell r="A26" t="str">
            <v>PLANEACIÓN</v>
          </cell>
          <cell r="B26">
            <v>620248483343</v>
          </cell>
          <cell r="C26">
            <v>58700094916.760002</v>
          </cell>
          <cell r="D26">
            <v>10455508011.940001</v>
          </cell>
          <cell r="E26">
            <v>10443489104.940001</v>
          </cell>
        </row>
        <row r="27">
          <cell r="A27" t="str">
            <v>PRESIDENCIA DE LA REPÚBLICA</v>
          </cell>
          <cell r="B27">
            <v>66795365000</v>
          </cell>
          <cell r="C27">
            <v>2051450410</v>
          </cell>
          <cell r="D27">
            <v>730497685</v>
          </cell>
          <cell r="E27">
            <v>730497685</v>
          </cell>
        </row>
        <row r="28">
          <cell r="A28" t="str">
            <v>REGISTRADURÍA</v>
          </cell>
          <cell r="B28">
            <v>114503000000</v>
          </cell>
          <cell r="C28">
            <v>24717508193.760002</v>
          </cell>
          <cell r="D28">
            <v>1266370699.76</v>
          </cell>
          <cell r="E28">
            <v>1260236692.76</v>
          </cell>
        </row>
        <row r="29">
          <cell r="A29" t="str">
            <v>RELACIONES EXTERIORES</v>
          </cell>
          <cell r="B29">
            <v>218000000000</v>
          </cell>
          <cell r="C29">
            <v>139449206299.89001</v>
          </cell>
          <cell r="D29">
            <v>50927534296.110001</v>
          </cell>
          <cell r="E29">
            <v>50632122786.860001</v>
          </cell>
        </row>
        <row r="30">
          <cell r="A30" t="str">
            <v>SALUD Y PROTECCIÓN SOCIAL</v>
          </cell>
          <cell r="B30">
            <v>550982212000</v>
          </cell>
          <cell r="C30">
            <v>179968348764.44</v>
          </cell>
          <cell r="D30">
            <v>49215258003.849991</v>
          </cell>
          <cell r="E30">
            <v>48332536003.639999</v>
          </cell>
        </row>
        <row r="31">
          <cell r="A31" t="str">
            <v>TECNOLOGÍAS DE LA INFORMACIÓN Y LAS COMUNICACIONES</v>
          </cell>
          <cell r="B31">
            <v>1566987941124</v>
          </cell>
          <cell r="C31">
            <v>703142512218.37</v>
          </cell>
          <cell r="D31">
            <v>220403130424.45999</v>
          </cell>
          <cell r="E31">
            <v>219312789027.66</v>
          </cell>
        </row>
        <row r="32">
          <cell r="A32" t="str">
            <v>TRABAJO</v>
          </cell>
          <cell r="B32">
            <v>1673287943750</v>
          </cell>
          <cell r="C32">
            <v>220923671152.82001</v>
          </cell>
          <cell r="D32">
            <v>120427158480.79001</v>
          </cell>
          <cell r="E32">
            <v>119119401426.27</v>
          </cell>
        </row>
        <row r="33">
          <cell r="A33" t="str">
            <v>TRANSPORTE</v>
          </cell>
          <cell r="B33">
            <v>3288503174192</v>
          </cell>
          <cell r="C33">
            <v>1280789393649.77</v>
          </cell>
          <cell r="D33">
            <v>205239482607.03998</v>
          </cell>
          <cell r="E33">
            <v>203293918436.95999</v>
          </cell>
        </row>
        <row r="34">
          <cell r="A34" t="str">
            <v>Total general</v>
          </cell>
          <cell r="B34">
            <v>16506515685772</v>
          </cell>
          <cell r="C34">
            <v>6134922660450.6504</v>
          </cell>
          <cell r="D34">
            <v>1928314832818.9502</v>
          </cell>
          <cell r="E34">
            <v>1893837116949.4299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35"/>
  <sheetViews>
    <sheetView showGridLines="0" tabSelected="1" workbookViewId="0">
      <selection sqref="A1:K33"/>
    </sheetView>
  </sheetViews>
  <sheetFormatPr baseColWidth="10" defaultColWidth="0" defaultRowHeight="11.25" zeroHeight="1" x14ac:dyDescent="0.2"/>
  <cols>
    <col min="1" max="1" width="35.85546875" style="2" customWidth="1"/>
    <col min="2" max="2" width="10.85546875" style="2" bestFit="1" customWidth="1"/>
    <col min="3" max="3" width="12.85546875" style="2" bestFit="1" customWidth="1"/>
    <col min="4" max="4" width="9.5703125" style="2" bestFit="1" customWidth="1"/>
    <col min="5" max="5" width="6" style="2" bestFit="1" customWidth="1"/>
    <col min="6" max="6" width="13.42578125" style="2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5703125" style="2" bestFit="1" customWidth="1"/>
    <col min="12" max="12" width="11.42578125" style="2" customWidth="1"/>
    <col min="13" max="13" width="11.42578125" style="2" hidden="1"/>
    <col min="14" max="14" width="17.140625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N2" s="3"/>
    </row>
    <row r="3" spans="1:14" ht="11.25" customHeight="1" x14ac:dyDescent="0.2">
      <c r="A3" s="1" t="str">
        <f>+[1]CUA1!A3:L3</f>
        <v>Acumulada a febrero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</row>
    <row r="7" spans="1:14" ht="11.25" customHeight="1" x14ac:dyDescent="0.2">
      <c r="A7" s="13"/>
      <c r="B7" s="14" t="s">
        <v>16</v>
      </c>
      <c r="C7" s="14" t="s">
        <v>17</v>
      </c>
      <c r="D7" s="14" t="s">
        <v>18</v>
      </c>
      <c r="E7" s="14" t="s">
        <v>19</v>
      </c>
      <c r="F7" s="15" t="s">
        <v>20</v>
      </c>
      <c r="G7" s="16" t="s">
        <v>21</v>
      </c>
      <c r="H7" s="17" t="s">
        <v>22</v>
      </c>
      <c r="I7" s="17" t="s">
        <v>23</v>
      </c>
      <c r="J7" s="17" t="s">
        <v>24</v>
      </c>
      <c r="K7" s="17" t="s">
        <v>25</v>
      </c>
    </row>
    <row r="8" spans="1:14" ht="11.25" customHeight="1" x14ac:dyDescent="0.2">
      <c r="A8" s="18" t="s">
        <v>26</v>
      </c>
      <c r="B8" s="19">
        <f>((SUM(B9:B31)))</f>
        <v>16506.515685772003</v>
      </c>
      <c r="C8" s="19">
        <f>((SUM(C9:C31)))</f>
        <v>6134.9226604506512</v>
      </c>
      <c r="D8" s="19">
        <f>((SUM(D9:D31)))</f>
        <v>1928.3148328189502</v>
      </c>
      <c r="E8" s="19">
        <f>((SUM(E9:E31)))</f>
        <v>1893.8371169494301</v>
      </c>
      <c r="F8" s="19">
        <f>((SUM(F9:F31)))</f>
        <v>10371.593025321352</v>
      </c>
      <c r="G8" s="20">
        <f t="shared" ref="G8:G31" si="0">IFERROR(IF(C8&gt;0,+C8/B8*100,0),0)</f>
        <v>37.166672708151992</v>
      </c>
      <c r="H8" s="21">
        <f t="shared" ref="H8:H31" si="1">IFERROR(IF(D8&gt;0,+D8/B8*100,0),0)</f>
        <v>11.682143400385129</v>
      </c>
      <c r="I8" s="21">
        <f t="shared" ref="I8:I31" si="2">IFERROR(IF(E8&gt;0,+E8/B8*100,0),0)</f>
        <v>11.473270028646001</v>
      </c>
      <c r="J8" s="21">
        <f t="shared" ref="J8:K31" si="3">IFERROR(IF(D8&gt;0,+D8/C8*100,0),0)</f>
        <v>31.431770855890505</v>
      </c>
      <c r="K8" s="21">
        <f t="shared" si="3"/>
        <v>98.212028695588145</v>
      </c>
    </row>
    <row r="9" spans="1:14" ht="11.25" customHeight="1" x14ac:dyDescent="0.2">
      <c r="A9" s="22" t="s">
        <v>27</v>
      </c>
      <c r="B9" s="23">
        <f>+VLOOKUP($A9,'[1]CUA6. TD'!$A$11:$E$34,2,0)/1000000000</f>
        <v>100.90144159099999</v>
      </c>
      <c r="C9" s="23">
        <f>+VLOOKUP($A9,'[1]CUA6. TD'!$A$11:$E$34,3,0)/1000000000</f>
        <v>21.300831491379999</v>
      </c>
      <c r="D9" s="23">
        <f>+VLOOKUP($A9,'[1]CUA6. TD'!$A$11:$E$34,4,0)/1000000000</f>
        <v>3.7280372605599998</v>
      </c>
      <c r="E9" s="23">
        <f>+VLOOKUP($A9,'[1]CUA6. TD'!$A$11:$E$34,5,0)/1000000000</f>
        <v>3.6533982635599997</v>
      </c>
      <c r="F9" s="23">
        <f t="shared" ref="F9:F31" si="4">+B9-C9</f>
        <v>79.600610099619999</v>
      </c>
      <c r="G9" s="24">
        <f t="shared" si="0"/>
        <v>21.11053237249283</v>
      </c>
      <c r="H9" s="25">
        <f t="shared" si="1"/>
        <v>3.6947314149102564</v>
      </c>
      <c r="I9" s="25">
        <f t="shared" si="2"/>
        <v>3.6207592339155124</v>
      </c>
      <c r="J9" s="25">
        <f t="shared" si="3"/>
        <v>17.501839128057789</v>
      </c>
      <c r="K9" s="25">
        <f t="shared" si="3"/>
        <v>97.99790099230961</v>
      </c>
      <c r="L9" s="26"/>
    </row>
    <row r="10" spans="1:14" ht="11.25" customHeight="1" x14ac:dyDescent="0.2">
      <c r="A10" s="22" t="s">
        <v>28</v>
      </c>
      <c r="B10" s="23">
        <f>+VLOOKUP($A10,'[1]CUA6. TD'!$A$11:$E$34,2,0)/1000000000</f>
        <v>167.795878999</v>
      </c>
      <c r="C10" s="23">
        <f>+VLOOKUP($A10,'[1]CUA6. TD'!$A$11:$E$34,3,0)/1000000000</f>
        <v>105.7909128185</v>
      </c>
      <c r="D10" s="23">
        <f>+VLOOKUP($A10,'[1]CUA6. TD'!$A$11:$E$34,4,0)/1000000000</f>
        <v>35.825115295000003</v>
      </c>
      <c r="E10" s="23">
        <f>+VLOOKUP($A10,'[1]CUA6. TD'!$A$11:$E$34,5,0)/1000000000</f>
        <v>35.817015169000001</v>
      </c>
      <c r="F10" s="23">
        <f t="shared" si="4"/>
        <v>62.004966180499991</v>
      </c>
      <c r="G10" s="27">
        <f t="shared" si="0"/>
        <v>63.047384387271201</v>
      </c>
      <c r="H10" s="25">
        <f t="shared" si="1"/>
        <v>21.350414270432417</v>
      </c>
      <c r="I10" s="25">
        <f t="shared" si="2"/>
        <v>21.345586901579068</v>
      </c>
      <c r="J10" s="25">
        <f t="shared" si="3"/>
        <v>33.864076167357872</v>
      </c>
      <c r="K10" s="25">
        <f t="shared" si="3"/>
        <v>99.977389811775055</v>
      </c>
      <c r="L10" s="26"/>
    </row>
    <row r="11" spans="1:14" ht="11.25" customHeight="1" x14ac:dyDescent="0.2">
      <c r="A11" s="22" t="s">
        <v>29</v>
      </c>
      <c r="B11" s="23">
        <f>+VLOOKUP($A11,'[1]CUA6. TD'!$A$11:$E$34,2,0)/1000000000</f>
        <v>404.24261923500001</v>
      </c>
      <c r="C11" s="23">
        <f>+VLOOKUP($A11,'[1]CUA6. TD'!$A$11:$E$34,3,0)/1000000000</f>
        <v>162.94015475277001</v>
      </c>
      <c r="D11" s="23">
        <f>+VLOOKUP($A11,'[1]CUA6. TD'!$A$11:$E$34,4,0)/1000000000</f>
        <v>23.823103649419998</v>
      </c>
      <c r="E11" s="23">
        <f>+VLOOKUP($A11,'[1]CUA6. TD'!$A$11:$E$34,5,0)/1000000000</f>
        <v>23.277447790610001</v>
      </c>
      <c r="F11" s="23">
        <f t="shared" si="4"/>
        <v>241.30246448222999</v>
      </c>
      <c r="G11" s="27">
        <f t="shared" si="0"/>
        <v>40.307515091091211</v>
      </c>
      <c r="H11" s="25">
        <f t="shared" si="1"/>
        <v>5.8932686747635623</v>
      </c>
      <c r="I11" s="25">
        <f t="shared" si="2"/>
        <v>5.7582864059858148</v>
      </c>
      <c r="J11" s="25">
        <f t="shared" si="3"/>
        <v>14.620769009067731</v>
      </c>
      <c r="K11" s="25">
        <f t="shared" si="3"/>
        <v>97.709551757655717</v>
      </c>
    </row>
    <row r="12" spans="1:14" ht="11.25" customHeight="1" x14ac:dyDescent="0.2">
      <c r="A12" s="22" t="s">
        <v>30</v>
      </c>
      <c r="B12" s="23">
        <f>+VLOOKUP($A12,'[1]CUA6. TD'!$A$11:$E$34,2,0)/1000000000</f>
        <v>14.883520528</v>
      </c>
      <c r="C12" s="23">
        <f>+VLOOKUP($A12,'[1]CUA6. TD'!$A$11:$E$34,3,0)/1000000000</f>
        <v>3.0660139723099999</v>
      </c>
      <c r="D12" s="23">
        <f>+VLOOKUP($A12,'[1]CUA6. TD'!$A$11:$E$34,4,0)/1000000000</f>
        <v>0.39597236648</v>
      </c>
      <c r="E12" s="23">
        <f>+VLOOKUP($A12,'[1]CUA6. TD'!$A$11:$E$34,5,0)/1000000000</f>
        <v>0.38722575648000002</v>
      </c>
      <c r="F12" s="23">
        <f t="shared" si="4"/>
        <v>11.817506555690001</v>
      </c>
      <c r="G12" s="27">
        <f t="shared" si="0"/>
        <v>20.600058746463805</v>
      </c>
      <c r="H12" s="25">
        <f t="shared" si="1"/>
        <v>2.6604751593217948</v>
      </c>
      <c r="I12" s="25">
        <f t="shared" si="2"/>
        <v>2.6017080821135146</v>
      </c>
      <c r="J12" s="25">
        <f t="shared" si="3"/>
        <v>12.914891127572586</v>
      </c>
      <c r="K12" s="25">
        <f t="shared" si="3"/>
        <v>97.791105960814122</v>
      </c>
      <c r="M12" s="26"/>
    </row>
    <row r="13" spans="1:14" ht="11.25" customHeight="1" x14ac:dyDescent="0.2">
      <c r="A13" s="22" t="s">
        <v>31</v>
      </c>
      <c r="B13" s="23">
        <f>+VLOOKUP($A13,'[1]CUA6. TD'!$A$11:$E$34,2,0)/1000000000</f>
        <v>1878.16</v>
      </c>
      <c r="C13" s="23">
        <f>+VLOOKUP($A13,'[1]CUA6. TD'!$A$11:$E$34,3,0)/1000000000</f>
        <v>617.89016648043014</v>
      </c>
      <c r="D13" s="23">
        <f>+VLOOKUP($A13,'[1]CUA6. TD'!$A$11:$E$34,4,0)/1000000000</f>
        <v>169.36249936098002</v>
      </c>
      <c r="E13" s="23">
        <f>+VLOOKUP($A13,'[1]CUA6. TD'!$A$11:$E$34,5,0)/1000000000</f>
        <v>145.10868183280002</v>
      </c>
      <c r="F13" s="23">
        <f t="shared" si="4"/>
        <v>1260.2698335195701</v>
      </c>
      <c r="G13" s="27">
        <f t="shared" si="0"/>
        <v>32.898696941710512</v>
      </c>
      <c r="H13" s="25">
        <f t="shared" si="1"/>
        <v>9.0174691911754064</v>
      </c>
      <c r="I13" s="25">
        <f t="shared" si="2"/>
        <v>7.7261086293393539</v>
      </c>
      <c r="J13" s="25">
        <f t="shared" si="3"/>
        <v>27.409806556023913</v>
      </c>
      <c r="K13" s="25">
        <f t="shared" si="3"/>
        <v>85.679346006529272</v>
      </c>
      <c r="L13" s="28"/>
      <c r="M13" s="26"/>
    </row>
    <row r="14" spans="1:14" ht="11.25" customHeight="1" x14ac:dyDescent="0.2">
      <c r="A14" s="22" t="s">
        <v>32</v>
      </c>
      <c r="B14" s="23">
        <f>+VLOOKUP($A14,'[1]CUA6. TD'!$A$11:$E$34,2,0)/1000000000</f>
        <v>29.298764163000001</v>
      </c>
      <c r="C14" s="23">
        <f>+VLOOKUP($A14,'[1]CUA6. TD'!$A$11:$E$34,3,0)/1000000000</f>
        <v>6.0392591649999998</v>
      </c>
      <c r="D14" s="23">
        <f>+VLOOKUP($A14,'[1]CUA6. TD'!$A$11:$E$34,4,0)/1000000000</f>
        <v>0.39560780426999997</v>
      </c>
      <c r="E14" s="23">
        <f>+VLOOKUP($A14,'[1]CUA6. TD'!$A$11:$E$34,5,0)/1000000000</f>
        <v>0.38958665926999997</v>
      </c>
      <c r="F14" s="23">
        <f t="shared" si="4"/>
        <v>23.259504998000001</v>
      </c>
      <c r="G14" s="27">
        <f t="shared" si="0"/>
        <v>20.612675440511204</v>
      </c>
      <c r="H14" s="25">
        <f t="shared" si="1"/>
        <v>1.3502542362165364</v>
      </c>
      <c r="I14" s="25">
        <f t="shared" si="2"/>
        <v>1.3297033864724923</v>
      </c>
      <c r="J14" s="25">
        <f t="shared" si="3"/>
        <v>6.5506015466716594</v>
      </c>
      <c r="K14" s="25">
        <f t="shared" si="3"/>
        <v>98.478001461293061</v>
      </c>
    </row>
    <row r="15" spans="1:14" ht="11.25" customHeight="1" x14ac:dyDescent="0.2">
      <c r="A15" s="22" t="s">
        <v>33</v>
      </c>
      <c r="B15" s="23">
        <f>+VLOOKUP($A15,'[1]CUA6. TD'!$A$11:$E$34,2,0)/1000000000</f>
        <v>503.74203408699998</v>
      </c>
      <c r="C15" s="23">
        <f>+VLOOKUP($A15,'[1]CUA6. TD'!$A$11:$E$34,3,0)/1000000000</f>
        <v>111.83163873753999</v>
      </c>
      <c r="D15" s="23">
        <f>+VLOOKUP($A15,'[1]CUA6. TD'!$A$11:$E$34,4,0)/1000000000</f>
        <v>20.684359345499999</v>
      </c>
      <c r="E15" s="23">
        <f>+VLOOKUP($A15,'[1]CUA6. TD'!$A$11:$E$34,5,0)/1000000000</f>
        <v>20.600645582929999</v>
      </c>
      <c r="F15" s="23">
        <f t="shared" si="4"/>
        <v>391.91039534945998</v>
      </c>
      <c r="G15" s="27">
        <f t="shared" si="0"/>
        <v>22.200180086267295</v>
      </c>
      <c r="H15" s="25">
        <f t="shared" si="1"/>
        <v>4.1061412282159599</v>
      </c>
      <c r="I15" s="25">
        <f t="shared" si="2"/>
        <v>4.0895228487865509</v>
      </c>
      <c r="J15" s="25">
        <f t="shared" si="3"/>
        <v>18.495981619338114</v>
      </c>
      <c r="K15" s="25">
        <f t="shared" si="3"/>
        <v>99.595279886741025</v>
      </c>
      <c r="L15" s="26"/>
      <c r="M15" s="29"/>
    </row>
    <row r="16" spans="1:14" ht="11.25" customHeight="1" x14ac:dyDescent="0.2">
      <c r="A16" s="22" t="s">
        <v>34</v>
      </c>
      <c r="B16" s="23">
        <f>+VLOOKUP($A16,'[1]CUA6. TD'!$A$11:$E$34,2,0)/1000000000</f>
        <v>73.180376999999993</v>
      </c>
      <c r="C16" s="23">
        <f>+VLOOKUP($A16,'[1]CUA6. TD'!$A$11:$E$34,3,0)/1000000000</f>
        <v>0.72421693899999995</v>
      </c>
      <c r="D16" s="23">
        <f>+VLOOKUP($A16,'[1]CUA6. TD'!$A$11:$E$34,4,0)/1000000000</f>
        <v>0.23646439699999999</v>
      </c>
      <c r="E16" s="23">
        <f>+VLOOKUP($A16,'[1]CUA6. TD'!$A$11:$E$34,5,0)/1000000000</f>
        <v>0.120605438</v>
      </c>
      <c r="F16" s="23">
        <f t="shared" si="4"/>
        <v>72.456160060999991</v>
      </c>
      <c r="G16" s="27">
        <f t="shared" si="0"/>
        <v>0.9896326975741051</v>
      </c>
      <c r="H16" s="25">
        <f t="shared" si="1"/>
        <v>0.32312541516423182</v>
      </c>
      <c r="I16" s="25">
        <f t="shared" si="2"/>
        <v>0.16480570740978828</v>
      </c>
      <c r="J16" s="25">
        <f t="shared" si="3"/>
        <v>32.651044772096945</v>
      </c>
      <c r="K16" s="25">
        <f t="shared" si="3"/>
        <v>51.003635020793425</v>
      </c>
    </row>
    <row r="17" spans="1:13" ht="11.25" customHeight="1" x14ac:dyDescent="0.2">
      <c r="A17" s="22" t="s">
        <v>35</v>
      </c>
      <c r="B17" s="23">
        <f>+VLOOKUP($A17,'[1]CUA6. TD'!$A$11:$E$34,2,0)/1000000000</f>
        <v>311.267</v>
      </c>
      <c r="C17" s="23">
        <f>+VLOOKUP($A17,'[1]CUA6. TD'!$A$11:$E$34,3,0)/1000000000</f>
        <v>53.712785309770005</v>
      </c>
      <c r="D17" s="23">
        <f>+VLOOKUP($A17,'[1]CUA6. TD'!$A$11:$E$34,4,0)/1000000000</f>
        <v>23.114952183670002</v>
      </c>
      <c r="E17" s="23">
        <f>+VLOOKUP($A17,'[1]CUA6. TD'!$A$11:$E$34,5,0)/1000000000</f>
        <v>23.109407739230004</v>
      </c>
      <c r="F17" s="23">
        <f t="shared" si="4"/>
        <v>257.55421469022997</v>
      </c>
      <c r="G17" s="27">
        <f t="shared" si="0"/>
        <v>17.256177272171485</v>
      </c>
      <c r="H17" s="25">
        <f t="shared" si="1"/>
        <v>7.426085059987086</v>
      </c>
      <c r="I17" s="25">
        <f t="shared" si="2"/>
        <v>7.424303809665016</v>
      </c>
      <c r="J17" s="25">
        <f t="shared" si="3"/>
        <v>43.034357742504824</v>
      </c>
      <c r="K17" s="25">
        <f t="shared" si="3"/>
        <v>99.976013601949319</v>
      </c>
    </row>
    <row r="18" spans="1:13" ht="11.25" customHeight="1" x14ac:dyDescent="0.2">
      <c r="A18" s="22" t="s">
        <v>36</v>
      </c>
      <c r="B18" s="23">
        <f>+VLOOKUP($A18,'[1]CUA6. TD'!$A$11:$E$34,2,0)/1000000000</f>
        <v>2790.2240000000002</v>
      </c>
      <c r="C18" s="23">
        <f>+VLOOKUP($A18,'[1]CUA6. TD'!$A$11:$E$34,3,0)/1000000000</f>
        <v>1431.31837213872</v>
      </c>
      <c r="D18" s="23">
        <f>+VLOOKUP($A18,'[1]CUA6. TD'!$A$11:$E$34,4,0)/1000000000</f>
        <v>168.23803752799</v>
      </c>
      <c r="E18" s="23">
        <f>+VLOOKUP($A18,'[1]CUA6. TD'!$A$11:$E$34,5,0)/1000000000</f>
        <v>168.21620112999</v>
      </c>
      <c r="F18" s="23">
        <f t="shared" si="4"/>
        <v>1358.9056278612802</v>
      </c>
      <c r="G18" s="27">
        <f t="shared" si="0"/>
        <v>51.297615250199257</v>
      </c>
      <c r="H18" s="25">
        <f t="shared" si="1"/>
        <v>6.0295530942315025</v>
      </c>
      <c r="I18" s="25">
        <f t="shared" si="2"/>
        <v>6.0287704904692232</v>
      </c>
      <c r="J18" s="25">
        <f t="shared" si="3"/>
        <v>11.754061206983849</v>
      </c>
      <c r="K18" s="25">
        <f t="shared" si="3"/>
        <v>99.987020534523069</v>
      </c>
    </row>
    <row r="19" spans="1:13" ht="11.25" customHeight="1" x14ac:dyDescent="0.2">
      <c r="A19" s="22" t="s">
        <v>37</v>
      </c>
      <c r="B19" s="23">
        <f>+VLOOKUP($A19,'[1]CUA6. TD'!$A$11:$E$34,2,0)/1000000000</f>
        <v>113.102</v>
      </c>
      <c r="C19" s="23">
        <f>+VLOOKUP($A19,'[1]CUA6. TD'!$A$11:$E$34,3,0)/1000000000</f>
        <v>7.8935318896200002</v>
      </c>
      <c r="D19" s="23">
        <f>+VLOOKUP($A19,'[1]CUA6. TD'!$A$11:$E$34,4,0)/1000000000</f>
        <v>0.83867068932999989</v>
      </c>
      <c r="E19" s="23">
        <f>+VLOOKUP($A19,'[1]CUA6. TD'!$A$11:$E$34,5,0)/1000000000</f>
        <v>0.71024338632999995</v>
      </c>
      <c r="F19" s="23">
        <f t="shared" si="4"/>
        <v>105.20846811038001</v>
      </c>
      <c r="G19" s="27">
        <f t="shared" si="0"/>
        <v>6.9791267082987041</v>
      </c>
      <c r="H19" s="25">
        <f t="shared" si="1"/>
        <v>0.74151711669996978</v>
      </c>
      <c r="I19" s="25">
        <f t="shared" si="2"/>
        <v>0.62796713261480774</v>
      </c>
      <c r="J19" s="25">
        <f t="shared" si="3"/>
        <v>10.624783697052678</v>
      </c>
      <c r="K19" s="25">
        <f t="shared" si="3"/>
        <v>84.686802026836261</v>
      </c>
      <c r="L19" s="26"/>
      <c r="M19" s="28"/>
    </row>
    <row r="20" spans="1:13" ht="11.25" customHeight="1" x14ac:dyDescent="0.2">
      <c r="A20" s="22" t="s">
        <v>38</v>
      </c>
      <c r="B20" s="23">
        <f>+VLOOKUP($A20,'[1]CUA6. TD'!$A$11:$E$34,2,0)/1000000000</f>
        <v>94.2607</v>
      </c>
      <c r="C20" s="23">
        <f>+VLOOKUP($A20,'[1]CUA6. TD'!$A$11:$E$34,3,0)/1000000000</f>
        <v>30.374941280000002</v>
      </c>
      <c r="D20" s="23">
        <f>+VLOOKUP($A20,'[1]CUA6. TD'!$A$11:$E$34,4,0)/1000000000</f>
        <v>0</v>
      </c>
      <c r="E20" s="23">
        <f>+VLOOKUP($A20,'[1]CUA6. TD'!$A$11:$E$34,5,0)/1000000000</f>
        <v>0</v>
      </c>
      <c r="F20" s="23">
        <f t="shared" si="4"/>
        <v>63.885758719999998</v>
      </c>
      <c r="G20" s="27">
        <f t="shared" si="0"/>
        <v>32.224396042040851</v>
      </c>
      <c r="H20" s="25">
        <f t="shared" si="1"/>
        <v>0</v>
      </c>
      <c r="I20" s="25">
        <f t="shared" si="2"/>
        <v>0</v>
      </c>
      <c r="J20" s="25">
        <f t="shared" si="3"/>
        <v>0</v>
      </c>
      <c r="K20" s="25">
        <f t="shared" si="3"/>
        <v>0</v>
      </c>
    </row>
    <row r="21" spans="1:13" s="31" customFormat="1" ht="11.25" customHeight="1" x14ac:dyDescent="0.2">
      <c r="A21" s="22" t="s">
        <v>39</v>
      </c>
      <c r="B21" s="23">
        <f>+VLOOKUP($A21,'[1]CUA6. TD'!$A$11:$E$34,2,0)/1000000000</f>
        <v>530.41205200000002</v>
      </c>
      <c r="C21" s="23">
        <f>+VLOOKUP($A21,'[1]CUA6. TD'!$A$11:$E$34,3,0)/1000000000</f>
        <v>118.37964434828</v>
      </c>
      <c r="D21" s="23">
        <f>+VLOOKUP($A21,'[1]CUA6. TD'!$A$11:$E$34,4,0)/1000000000</f>
        <v>34.69927570454</v>
      </c>
      <c r="E21" s="23">
        <f>+VLOOKUP($A21,'[1]CUA6. TD'!$A$11:$E$34,5,0)/1000000000</f>
        <v>31.489266672879999</v>
      </c>
      <c r="F21" s="23">
        <f t="shared" si="4"/>
        <v>412.03240765172001</v>
      </c>
      <c r="G21" s="27">
        <f t="shared" si="0"/>
        <v>22.318430341450838</v>
      </c>
      <c r="H21" s="25">
        <f t="shared" si="1"/>
        <v>6.5419470718474555</v>
      </c>
      <c r="I21" s="25">
        <f t="shared" si="2"/>
        <v>5.9367555005857966</v>
      </c>
      <c r="J21" s="25">
        <f t="shared" si="3"/>
        <v>29.311860071527718</v>
      </c>
      <c r="K21" s="25">
        <f t="shared" si="3"/>
        <v>90.749060415575173</v>
      </c>
      <c r="L21" s="30"/>
    </row>
    <row r="22" spans="1:13" s="31" customFormat="1" ht="11.25" customHeight="1" x14ac:dyDescent="0.2">
      <c r="A22" s="22" t="s">
        <v>40</v>
      </c>
      <c r="B22" s="23">
        <f>+VLOOKUP($A22,'[1]CUA6. TD'!$A$11:$E$34,2,0)/1000000000</f>
        <v>1374.39017876</v>
      </c>
      <c r="C22" s="23">
        <f>+VLOOKUP($A22,'[1]CUA6. TD'!$A$11:$E$34,3,0)/1000000000</f>
        <v>853.23315230502988</v>
      </c>
      <c r="D22" s="23">
        <f>+VLOOKUP($A22,'[1]CUA6. TD'!$A$11:$E$34,4,0)/1000000000</f>
        <v>788.26535412286012</v>
      </c>
      <c r="E22" s="23">
        <f>+VLOOKUP($A22,'[1]CUA6. TD'!$A$11:$E$34,5,0)/1000000000</f>
        <v>787.78995746186013</v>
      </c>
      <c r="F22" s="23">
        <f t="shared" si="4"/>
        <v>521.15702645497015</v>
      </c>
      <c r="G22" s="27">
        <f t="shared" si="0"/>
        <v>62.080853420739111</v>
      </c>
      <c r="H22" s="25">
        <f t="shared" si="1"/>
        <v>57.353826177224832</v>
      </c>
      <c r="I22" s="25">
        <f t="shared" si="2"/>
        <v>57.319236533879966</v>
      </c>
      <c r="J22" s="25">
        <f t="shared" si="3"/>
        <v>92.385692233516977</v>
      </c>
      <c r="K22" s="25">
        <f t="shared" si="3"/>
        <v>99.939690783247855</v>
      </c>
      <c r="L22" s="32"/>
      <c r="M22" s="33"/>
    </row>
    <row r="23" spans="1:13" s="31" customFormat="1" ht="11.25" customHeight="1" x14ac:dyDescent="0.2">
      <c r="A23" s="22" t="s">
        <v>41</v>
      </c>
      <c r="B23" s="23">
        <f>+VLOOKUP($A23,'[1]CUA6. TD'!$A$11:$E$34,2,0)/1000000000</f>
        <v>21.347000000000001</v>
      </c>
      <c r="C23" s="23">
        <f>+VLOOKUP($A23,'[1]CUA6. TD'!$A$11:$E$34,3,0)/1000000000</f>
        <v>0.68485321648999997</v>
      </c>
      <c r="D23" s="23">
        <f>+VLOOKUP($A23,'[1]CUA6. TD'!$A$11:$E$34,4,0)/1000000000</f>
        <v>4.2442902399999996E-2</v>
      </c>
      <c r="E23" s="23">
        <f>+VLOOKUP($A23,'[1]CUA6. TD'!$A$11:$E$34,5,0)/1000000000</f>
        <v>4.2442902399999996E-2</v>
      </c>
      <c r="F23" s="23">
        <f t="shared" si="4"/>
        <v>20.66214678351</v>
      </c>
      <c r="G23" s="27">
        <f t="shared" si="0"/>
        <v>3.2081942028856512</v>
      </c>
      <c r="H23" s="25">
        <f t="shared" si="1"/>
        <v>0.19882373354569724</v>
      </c>
      <c r="I23" s="25">
        <f t="shared" si="2"/>
        <v>0.19882373354569724</v>
      </c>
      <c r="J23" s="25">
        <f t="shared" si="3"/>
        <v>6.1973721343571633</v>
      </c>
      <c r="K23" s="25">
        <f t="shared" si="3"/>
        <v>100</v>
      </c>
    </row>
    <row r="24" spans="1:13" s="31" customFormat="1" ht="11.25" customHeight="1" x14ac:dyDescent="0.2">
      <c r="A24" s="22" t="s">
        <v>42</v>
      </c>
      <c r="B24" s="23">
        <f>+VLOOKUP($A24,'[1]CUA6. TD'!$A$11:$E$34,2,0)/1000000000</f>
        <v>620.24848334299998</v>
      </c>
      <c r="C24" s="23">
        <f>+VLOOKUP($A24,'[1]CUA6. TD'!$A$11:$E$34,3,0)/1000000000</f>
        <v>58.700094916760001</v>
      </c>
      <c r="D24" s="23">
        <f>+VLOOKUP($A24,'[1]CUA6. TD'!$A$11:$E$34,4,0)/1000000000</f>
        <v>10.455508011940001</v>
      </c>
      <c r="E24" s="23">
        <f>+VLOOKUP($A24,'[1]CUA6. TD'!$A$11:$E$34,5,0)/1000000000</f>
        <v>10.443489104940001</v>
      </c>
      <c r="F24" s="23">
        <f t="shared" si="4"/>
        <v>561.54838842623997</v>
      </c>
      <c r="G24" s="27">
        <f t="shared" si="0"/>
        <v>9.4639642809571551</v>
      </c>
      <c r="H24" s="25">
        <f t="shared" si="1"/>
        <v>1.6856966671787994</v>
      </c>
      <c r="I24" s="25">
        <f t="shared" si="2"/>
        <v>1.6837589104050592</v>
      </c>
      <c r="J24" s="25">
        <f t="shared" si="3"/>
        <v>17.811739532562072</v>
      </c>
      <c r="K24" s="25">
        <f t="shared" si="3"/>
        <v>99.885047125531585</v>
      </c>
    </row>
    <row r="25" spans="1:13" s="31" customFormat="1" ht="11.25" customHeight="1" x14ac:dyDescent="0.2">
      <c r="A25" s="22" t="s">
        <v>43</v>
      </c>
      <c r="B25" s="23">
        <f>+VLOOKUP($A25,'[1]CUA6. TD'!$A$11:$E$34,2,0)/1000000000</f>
        <v>66.795365000000004</v>
      </c>
      <c r="C25" s="23">
        <f>+VLOOKUP($A25,'[1]CUA6. TD'!$A$11:$E$34,3,0)/1000000000</f>
        <v>2.0514504100000002</v>
      </c>
      <c r="D25" s="23">
        <f>+VLOOKUP($A25,'[1]CUA6. TD'!$A$11:$E$34,4,0)/1000000000</f>
        <v>0.73049768500000001</v>
      </c>
      <c r="E25" s="23">
        <f>+VLOOKUP($A25,'[1]CUA6. TD'!$A$11:$E$34,5,0)/1000000000</f>
        <v>0.73049768500000001</v>
      </c>
      <c r="F25" s="23">
        <f t="shared" si="4"/>
        <v>64.743914590000003</v>
      </c>
      <c r="G25" s="27">
        <f t="shared" si="0"/>
        <v>3.0712466501231037</v>
      </c>
      <c r="H25" s="25">
        <f t="shared" si="1"/>
        <v>1.0936352919098502</v>
      </c>
      <c r="I25" s="25">
        <f t="shared" si="2"/>
        <v>1.0936352919098502</v>
      </c>
      <c r="J25" s="25">
        <f t="shared" si="3"/>
        <v>35.608839552694818</v>
      </c>
      <c r="K25" s="25">
        <f t="shared" si="3"/>
        <v>100</v>
      </c>
      <c r="L25" s="33"/>
    </row>
    <row r="26" spans="1:13" s="31" customFormat="1" ht="11.25" customHeight="1" x14ac:dyDescent="0.2">
      <c r="A26" s="22" t="s">
        <v>44</v>
      </c>
      <c r="B26" s="23">
        <f>+VLOOKUP($A26,'[1]CUA6. TD'!$A$11:$E$34,2,0)/1000000000</f>
        <v>114.503</v>
      </c>
      <c r="C26" s="23">
        <f>+VLOOKUP($A26,'[1]CUA6. TD'!$A$11:$E$34,3,0)/1000000000</f>
        <v>24.717508193760001</v>
      </c>
      <c r="D26" s="23">
        <f>+VLOOKUP($A26,'[1]CUA6. TD'!$A$11:$E$34,4,0)/1000000000</f>
        <v>1.2663706997599999</v>
      </c>
      <c r="E26" s="23">
        <f>+VLOOKUP($A26,'[1]CUA6. TD'!$A$11:$E$34,5,0)/1000000000</f>
        <v>1.2602366927599999</v>
      </c>
      <c r="F26" s="23">
        <f t="shared" si="4"/>
        <v>89.785491806240003</v>
      </c>
      <c r="G26" s="27">
        <f t="shared" si="0"/>
        <v>21.5867778082321</v>
      </c>
      <c r="H26" s="25">
        <f t="shared" si="1"/>
        <v>1.1059716337213872</v>
      </c>
      <c r="I26" s="25">
        <f t="shared" si="2"/>
        <v>1.100614562727614</v>
      </c>
      <c r="J26" s="25">
        <f t="shared" si="3"/>
        <v>5.1233752602930203</v>
      </c>
      <c r="K26" s="25">
        <f t="shared" si="3"/>
        <v>99.515623110897749</v>
      </c>
    </row>
    <row r="27" spans="1:13" s="31" customFormat="1" ht="11.25" customHeight="1" x14ac:dyDescent="0.2">
      <c r="A27" s="22" t="s">
        <v>45</v>
      </c>
      <c r="B27" s="23">
        <f>+VLOOKUP($A27,'[1]CUA6. TD'!$A$11:$E$34,2,0)/1000000000</f>
        <v>218</v>
      </c>
      <c r="C27" s="23">
        <f>+VLOOKUP($A27,'[1]CUA6. TD'!$A$11:$E$34,3,0)/1000000000</f>
        <v>139.44920629989002</v>
      </c>
      <c r="D27" s="23">
        <f>+VLOOKUP($A27,'[1]CUA6. TD'!$A$11:$E$34,4,0)/1000000000</f>
        <v>50.927534296110004</v>
      </c>
      <c r="E27" s="23">
        <f>+VLOOKUP($A27,'[1]CUA6. TD'!$A$11:$E$34,5,0)/1000000000</f>
        <v>50.632122786860002</v>
      </c>
      <c r="F27" s="23">
        <f t="shared" si="4"/>
        <v>78.550793700109978</v>
      </c>
      <c r="G27" s="27">
        <f t="shared" si="0"/>
        <v>63.96752582563763</v>
      </c>
      <c r="H27" s="25">
        <f t="shared" si="1"/>
        <v>23.361254264270645</v>
      </c>
      <c r="I27" s="25">
        <f t="shared" si="2"/>
        <v>23.225744397642202</v>
      </c>
      <c r="J27" s="25">
        <f t="shared" si="3"/>
        <v>36.520490612609649</v>
      </c>
      <c r="K27" s="25">
        <f t="shared" si="3"/>
        <v>99.419937538046938</v>
      </c>
    </row>
    <row r="28" spans="1:13" s="31" customFormat="1" ht="12" customHeight="1" x14ac:dyDescent="0.2">
      <c r="A28" s="22" t="s">
        <v>46</v>
      </c>
      <c r="B28" s="23">
        <f>+VLOOKUP($A28,'[1]CUA6. TD'!$A$11:$E$34,2,0)/1000000000</f>
        <v>550.982212</v>
      </c>
      <c r="C28" s="23">
        <f>+VLOOKUP($A28,'[1]CUA6. TD'!$A$11:$E$34,3,0)/1000000000</f>
        <v>179.96834876444001</v>
      </c>
      <c r="D28" s="23">
        <f>+VLOOKUP($A28,'[1]CUA6. TD'!$A$11:$E$34,4,0)/1000000000</f>
        <v>49.215258003849989</v>
      </c>
      <c r="E28" s="23">
        <f>+VLOOKUP($A28,'[1]CUA6. TD'!$A$11:$E$34,5,0)/1000000000</f>
        <v>48.332536003640001</v>
      </c>
      <c r="F28" s="23">
        <f t="shared" si="4"/>
        <v>371.01386323556</v>
      </c>
      <c r="G28" s="27">
        <f t="shared" si="0"/>
        <v>32.663186731777834</v>
      </c>
      <c r="H28" s="25">
        <f t="shared" si="1"/>
        <v>8.9322771102182141</v>
      </c>
      <c r="I28" s="25">
        <f t="shared" si="2"/>
        <v>8.7720683083758058</v>
      </c>
      <c r="J28" s="25">
        <f t="shared" si="3"/>
        <v>27.346618636962482</v>
      </c>
      <c r="K28" s="25">
        <f t="shared" si="3"/>
        <v>98.206405826134386</v>
      </c>
    </row>
    <row r="29" spans="1:13" s="39" customFormat="1" ht="22.5" x14ac:dyDescent="0.25">
      <c r="A29" s="34" t="s">
        <v>47</v>
      </c>
      <c r="B29" s="35">
        <f>+VLOOKUP($A29,'[1]CUA6. TD'!$A$11:$E$34,2,0)/1000000000</f>
        <v>1566.9879411239999</v>
      </c>
      <c r="C29" s="35">
        <f>+VLOOKUP($A29,'[1]CUA6. TD'!$A$11:$E$34,3,0)/1000000000</f>
        <v>703.14251221837003</v>
      </c>
      <c r="D29" s="35">
        <f>+VLOOKUP($A29,'[1]CUA6. TD'!$A$11:$E$34,4,0)/1000000000</f>
        <v>220.40313042445999</v>
      </c>
      <c r="E29" s="35">
        <f>+VLOOKUP($A29,'[1]CUA6. TD'!$A$11:$E$34,5,0)/1000000000</f>
        <v>219.31278902766002</v>
      </c>
      <c r="F29" s="36">
        <f t="shared" si="4"/>
        <v>863.84542890562989</v>
      </c>
      <c r="G29" s="37">
        <f t="shared" si="0"/>
        <v>44.8722350545982</v>
      </c>
      <c r="H29" s="38">
        <f t="shared" si="1"/>
        <v>14.065400545862841</v>
      </c>
      <c r="I29" s="38">
        <f t="shared" si="2"/>
        <v>13.995818555588055</v>
      </c>
      <c r="J29" s="38">
        <f t="shared" si="3"/>
        <v>31.345442295773314</v>
      </c>
      <c r="K29" s="38">
        <f t="shared" si="3"/>
        <v>99.505296773825236</v>
      </c>
    </row>
    <row r="30" spans="1:13" s="31" customFormat="1" ht="11.25" customHeight="1" x14ac:dyDescent="0.2">
      <c r="A30" s="22" t="s">
        <v>48</v>
      </c>
      <c r="B30" s="23">
        <f>+VLOOKUP($A30,'[1]CUA6. TD'!$A$11:$E$34,2,0)/1000000000</f>
        <v>1673.2879437500001</v>
      </c>
      <c r="C30" s="23">
        <f>+VLOOKUP($A30,'[1]CUA6. TD'!$A$11:$E$34,3,0)/1000000000</f>
        <v>220.92367115282002</v>
      </c>
      <c r="D30" s="23">
        <f>+VLOOKUP($A30,'[1]CUA6. TD'!$A$11:$E$34,4,0)/1000000000</f>
        <v>120.42715848079001</v>
      </c>
      <c r="E30" s="23">
        <f>+VLOOKUP($A30,'[1]CUA6. TD'!$A$11:$E$34,5,0)/1000000000</f>
        <v>119.11940142627</v>
      </c>
      <c r="F30" s="23">
        <f t="shared" si="4"/>
        <v>1452.3642725971799</v>
      </c>
      <c r="G30" s="27">
        <f t="shared" si="0"/>
        <v>13.202967963643408</v>
      </c>
      <c r="H30" s="25">
        <f t="shared" si="1"/>
        <v>7.1970373617167835</v>
      </c>
      <c r="I30" s="25">
        <f t="shared" si="2"/>
        <v>7.1188824297216833</v>
      </c>
      <c r="J30" s="25">
        <f t="shared" si="3"/>
        <v>54.510753805773341</v>
      </c>
      <c r="K30" s="25">
        <f t="shared" si="3"/>
        <v>98.914067996772829</v>
      </c>
    </row>
    <row r="31" spans="1:13" ht="10.5" customHeight="1" x14ac:dyDescent="0.2">
      <c r="A31" s="40" t="s">
        <v>49</v>
      </c>
      <c r="B31" s="41">
        <f>+VLOOKUP($A31,'[1]CUA6. TD'!$A$11:$E$34,2,0)/1000000000</f>
        <v>3288.5031741920002</v>
      </c>
      <c r="C31" s="41">
        <f>+VLOOKUP($A31,'[1]CUA6. TD'!$A$11:$E$34,3,0)/1000000000</f>
        <v>1280.7893936497701</v>
      </c>
      <c r="D31" s="41">
        <f>+VLOOKUP($A31,'[1]CUA6. TD'!$A$11:$E$34,4,0)/1000000000</f>
        <v>205.23948260703997</v>
      </c>
      <c r="E31" s="41">
        <f>+VLOOKUP($A31,'[1]CUA6. TD'!$A$11:$E$34,5,0)/1000000000</f>
        <v>203.29391843695998</v>
      </c>
      <c r="F31" s="41">
        <f t="shared" si="4"/>
        <v>2007.7137805422301</v>
      </c>
      <c r="G31" s="42">
        <f t="shared" si="0"/>
        <v>38.947488440982447</v>
      </c>
      <c r="H31" s="43">
        <f t="shared" si="1"/>
        <v>6.2411216208562195</v>
      </c>
      <c r="I31" s="43">
        <f t="shared" si="2"/>
        <v>6.1819590150436818</v>
      </c>
      <c r="J31" s="43">
        <f t="shared" si="3"/>
        <v>16.024452078119129</v>
      </c>
      <c r="K31" s="43">
        <f t="shared" si="3"/>
        <v>99.052051707904056</v>
      </c>
    </row>
    <row r="32" spans="1:13" x14ac:dyDescent="0.2">
      <c r="A32" s="44" t="s">
        <v>50</v>
      </c>
      <c r="B32" s="23"/>
      <c r="C32" s="23"/>
      <c r="D32" s="23"/>
      <c r="E32" s="23"/>
      <c r="F32" s="45"/>
      <c r="G32" s="46"/>
      <c r="H32" s="46"/>
      <c r="I32" s="46"/>
      <c r="J32" s="46"/>
      <c r="K32" s="46"/>
    </row>
    <row r="33" spans="1:11" x14ac:dyDescent="0.2">
      <c r="A33" s="44"/>
      <c r="B33" s="23"/>
      <c r="C33" s="23"/>
      <c r="D33" s="23"/>
      <c r="E33" s="23"/>
      <c r="F33" s="45"/>
      <c r="G33" s="46"/>
      <c r="H33" s="46"/>
      <c r="I33" s="46"/>
      <c r="J33" s="46"/>
      <c r="K33" s="46"/>
    </row>
    <row r="34" spans="1:11" x14ac:dyDescent="0.2"/>
    <row r="35" spans="1:11" hidden="1" x14ac:dyDescent="0.2">
      <c r="B35" s="47">
        <f>+B8-[1]CUA3!C25</f>
        <v>0</v>
      </c>
      <c r="C35" s="47">
        <f>+C8-[1]CUA3!D25</f>
        <v>0</v>
      </c>
      <c r="D35" s="47">
        <f>+D8-[1]CUA3!E25</f>
        <v>0</v>
      </c>
      <c r="E35" s="47">
        <f>+E8-[1]CUA3!F25</f>
        <v>0</v>
      </c>
      <c r="F35" s="47">
        <f>+F8-[1]CUA3!G25</f>
        <v>0</v>
      </c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CUA6</vt:lpstr>
      <vt:lpstr>'CUA6'!Área_de_impresión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2020-03-13T21:32:17Z</dcterms:created>
  <dcterms:modified xsi:type="dcterms:W3CDTF">2020-03-13T21:33:09Z</dcterms:modified>
</cp:coreProperties>
</file>