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Febrero\"/>
    </mc:Choice>
  </mc:AlternateContent>
  <bookViews>
    <workbookView xWindow="0" yWindow="0" windowWidth="28800" windowHeight="11700"/>
  </bookViews>
  <sheets>
    <sheet name="CUA5" sheetId="1" r:id="rId1"/>
  </sheets>
  <externalReferences>
    <externalReference r:id="rId2"/>
  </externalReferences>
  <definedNames>
    <definedName name="_xlnm.Print_Area" localSheetId="0">'CUA5'!$A$1:$K$40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K39" i="1" s="1"/>
  <c r="D39" i="1"/>
  <c r="H39" i="1" s="1"/>
  <c r="C39" i="1"/>
  <c r="J39" i="1" s="1"/>
  <c r="B39" i="1"/>
  <c r="F39" i="1" s="1"/>
  <c r="H38" i="1"/>
  <c r="E38" i="1"/>
  <c r="K38" i="1" s="1"/>
  <c r="D38" i="1"/>
  <c r="J38" i="1" s="1"/>
  <c r="C38" i="1"/>
  <c r="G38" i="1" s="1"/>
  <c r="B38" i="1"/>
  <c r="I38" i="1" s="1"/>
  <c r="K37" i="1"/>
  <c r="G37" i="1"/>
  <c r="F37" i="1"/>
  <c r="E37" i="1"/>
  <c r="I37" i="1" s="1"/>
  <c r="D37" i="1"/>
  <c r="J37" i="1" s="1"/>
  <c r="C37" i="1"/>
  <c r="B37" i="1"/>
  <c r="I36" i="1"/>
  <c r="E36" i="1"/>
  <c r="D36" i="1"/>
  <c r="J36" i="1" s="1"/>
  <c r="C36" i="1"/>
  <c r="G36" i="1" s="1"/>
  <c r="B36" i="1"/>
  <c r="F36" i="1" s="1"/>
  <c r="K35" i="1"/>
  <c r="G35" i="1"/>
  <c r="E35" i="1"/>
  <c r="D35" i="1"/>
  <c r="C35" i="1"/>
  <c r="J35" i="1" s="1"/>
  <c r="B35" i="1"/>
  <c r="H35" i="1" s="1"/>
  <c r="J34" i="1"/>
  <c r="G34" i="1"/>
  <c r="F34" i="1"/>
  <c r="E34" i="1"/>
  <c r="K34" i="1" s="1"/>
  <c r="D34" i="1"/>
  <c r="H34" i="1" s="1"/>
  <c r="C34" i="1"/>
  <c r="B34" i="1"/>
  <c r="E33" i="1"/>
  <c r="K33" i="1" s="1"/>
  <c r="D33" i="1"/>
  <c r="H33" i="1" s="1"/>
  <c r="C33" i="1"/>
  <c r="J33" i="1" s="1"/>
  <c r="B33" i="1"/>
  <c r="F33" i="1" s="1"/>
  <c r="H32" i="1"/>
  <c r="E32" i="1"/>
  <c r="K32" i="1" s="1"/>
  <c r="D32" i="1"/>
  <c r="J32" i="1" s="1"/>
  <c r="C32" i="1"/>
  <c r="G32" i="1" s="1"/>
  <c r="B32" i="1"/>
  <c r="I32" i="1" s="1"/>
  <c r="K31" i="1"/>
  <c r="G31" i="1"/>
  <c r="F31" i="1"/>
  <c r="E31" i="1"/>
  <c r="I31" i="1" s="1"/>
  <c r="D31" i="1"/>
  <c r="J31" i="1" s="1"/>
  <c r="C31" i="1"/>
  <c r="B31" i="1"/>
  <c r="I30" i="1"/>
  <c r="E30" i="1"/>
  <c r="D30" i="1"/>
  <c r="J30" i="1" s="1"/>
  <c r="C30" i="1"/>
  <c r="G30" i="1" s="1"/>
  <c r="B30" i="1"/>
  <c r="F30" i="1" s="1"/>
  <c r="K29" i="1"/>
  <c r="I29" i="1"/>
  <c r="G29" i="1"/>
  <c r="E29" i="1"/>
  <c r="D29" i="1"/>
  <c r="C29" i="1"/>
  <c r="J29" i="1" s="1"/>
  <c r="B29" i="1"/>
  <c r="H29" i="1" s="1"/>
  <c r="J28" i="1"/>
  <c r="G28" i="1"/>
  <c r="F28" i="1"/>
  <c r="E28" i="1"/>
  <c r="K28" i="1" s="1"/>
  <c r="D28" i="1"/>
  <c r="H28" i="1" s="1"/>
  <c r="C28" i="1"/>
  <c r="B28" i="1"/>
  <c r="E27" i="1"/>
  <c r="K27" i="1" s="1"/>
  <c r="D27" i="1"/>
  <c r="J27" i="1" s="1"/>
  <c r="C27" i="1"/>
  <c r="G27" i="1" s="1"/>
  <c r="B27" i="1"/>
  <c r="F27" i="1" s="1"/>
  <c r="E26" i="1"/>
  <c r="K26" i="1" s="1"/>
  <c r="D26" i="1"/>
  <c r="J26" i="1" s="1"/>
  <c r="C26" i="1"/>
  <c r="G26" i="1" s="1"/>
  <c r="B26" i="1"/>
  <c r="I26" i="1" s="1"/>
  <c r="K25" i="1"/>
  <c r="G25" i="1"/>
  <c r="F25" i="1"/>
  <c r="E25" i="1"/>
  <c r="I25" i="1" s="1"/>
  <c r="D25" i="1"/>
  <c r="J25" i="1" s="1"/>
  <c r="C25" i="1"/>
  <c r="B25" i="1"/>
  <c r="K24" i="1"/>
  <c r="I24" i="1"/>
  <c r="E24" i="1"/>
  <c r="D24" i="1"/>
  <c r="J24" i="1" s="1"/>
  <c r="C24" i="1"/>
  <c r="G24" i="1" s="1"/>
  <c r="B24" i="1"/>
  <c r="F24" i="1" s="1"/>
  <c r="K23" i="1"/>
  <c r="I23" i="1"/>
  <c r="G23" i="1"/>
  <c r="E23" i="1"/>
  <c r="D23" i="1"/>
  <c r="C23" i="1"/>
  <c r="J23" i="1" s="1"/>
  <c r="B23" i="1"/>
  <c r="H23" i="1" s="1"/>
  <c r="G22" i="1"/>
  <c r="F22" i="1"/>
  <c r="E22" i="1"/>
  <c r="K22" i="1" s="1"/>
  <c r="D22" i="1"/>
  <c r="J22" i="1" s="1"/>
  <c r="C22" i="1"/>
  <c r="B22" i="1"/>
  <c r="E21" i="1"/>
  <c r="K21" i="1" s="1"/>
  <c r="D21" i="1"/>
  <c r="J21" i="1" s="1"/>
  <c r="C21" i="1"/>
  <c r="G21" i="1" s="1"/>
  <c r="B21" i="1"/>
  <c r="F21" i="1" s="1"/>
  <c r="E20" i="1"/>
  <c r="K20" i="1" s="1"/>
  <c r="D20" i="1"/>
  <c r="J20" i="1" s="1"/>
  <c r="C20" i="1"/>
  <c r="G20" i="1" s="1"/>
  <c r="B20" i="1"/>
  <c r="I20" i="1" s="1"/>
  <c r="K19" i="1"/>
  <c r="J19" i="1"/>
  <c r="G19" i="1"/>
  <c r="F19" i="1"/>
  <c r="E19" i="1"/>
  <c r="I19" i="1" s="1"/>
  <c r="D19" i="1"/>
  <c r="H19" i="1" s="1"/>
  <c r="C19" i="1"/>
  <c r="B19" i="1"/>
  <c r="J18" i="1"/>
  <c r="I18" i="1"/>
  <c r="E18" i="1"/>
  <c r="D18" i="1"/>
  <c r="H18" i="1" s="1"/>
  <c r="C18" i="1"/>
  <c r="G18" i="1" s="1"/>
  <c r="B18" i="1"/>
  <c r="F18" i="1" s="1"/>
  <c r="K17" i="1"/>
  <c r="I17" i="1"/>
  <c r="H17" i="1"/>
  <c r="G17" i="1"/>
  <c r="E17" i="1"/>
  <c r="D17" i="1"/>
  <c r="C17" i="1"/>
  <c r="J17" i="1" s="1"/>
  <c r="B17" i="1"/>
  <c r="F17" i="1" s="1"/>
  <c r="G16" i="1"/>
  <c r="F16" i="1"/>
  <c r="E16" i="1"/>
  <c r="K16" i="1" s="1"/>
  <c r="D16" i="1"/>
  <c r="J16" i="1" s="1"/>
  <c r="C16" i="1"/>
  <c r="B16" i="1"/>
  <c r="E15" i="1"/>
  <c r="K15" i="1" s="1"/>
  <c r="D15" i="1"/>
  <c r="J15" i="1" s="1"/>
  <c r="C15" i="1"/>
  <c r="G15" i="1" s="1"/>
  <c r="B15" i="1"/>
  <c r="F15" i="1" s="1"/>
  <c r="E14" i="1"/>
  <c r="K14" i="1" s="1"/>
  <c r="D14" i="1"/>
  <c r="J14" i="1" s="1"/>
  <c r="C14" i="1"/>
  <c r="G14" i="1" s="1"/>
  <c r="B14" i="1"/>
  <c r="I14" i="1" s="1"/>
  <c r="K13" i="1"/>
  <c r="J13" i="1"/>
  <c r="F13" i="1"/>
  <c r="E13" i="1"/>
  <c r="I13" i="1" s="1"/>
  <c r="D13" i="1"/>
  <c r="H13" i="1" s="1"/>
  <c r="C13" i="1"/>
  <c r="G13" i="1" s="1"/>
  <c r="B13" i="1"/>
  <c r="K12" i="1"/>
  <c r="J12" i="1"/>
  <c r="I12" i="1"/>
  <c r="H12" i="1"/>
  <c r="E12" i="1"/>
  <c r="D12" i="1"/>
  <c r="C12" i="1"/>
  <c r="G12" i="1" s="1"/>
  <c r="B12" i="1"/>
  <c r="F12" i="1" s="1"/>
  <c r="K11" i="1"/>
  <c r="I11" i="1"/>
  <c r="H11" i="1"/>
  <c r="G11" i="1"/>
  <c r="F11" i="1"/>
  <c r="E11" i="1"/>
  <c r="D11" i="1"/>
  <c r="C11" i="1"/>
  <c r="J11" i="1" s="1"/>
  <c r="B11" i="1"/>
  <c r="G10" i="1"/>
  <c r="F10" i="1"/>
  <c r="E10" i="1"/>
  <c r="K10" i="1" s="1"/>
  <c r="D10" i="1"/>
  <c r="J10" i="1" s="1"/>
  <c r="C10" i="1"/>
  <c r="B10" i="1"/>
  <c r="E9" i="1"/>
  <c r="K9" i="1" s="1"/>
  <c r="D9" i="1"/>
  <c r="J9" i="1" s="1"/>
  <c r="C9" i="1"/>
  <c r="C8" i="1" s="1"/>
  <c r="B9" i="1"/>
  <c r="B8" i="1" s="1"/>
  <c r="B43" i="1" s="1"/>
  <c r="A3" i="1"/>
  <c r="C43" i="1" l="1"/>
  <c r="G8" i="1"/>
  <c r="I35" i="1"/>
  <c r="K36" i="1"/>
  <c r="D8" i="1"/>
  <c r="F9" i="1"/>
  <c r="H10" i="1"/>
  <c r="H16" i="1"/>
  <c r="H22" i="1"/>
  <c r="K30" i="1"/>
  <c r="E8" i="1"/>
  <c r="G9" i="1"/>
  <c r="I10" i="1"/>
  <c r="I16" i="1"/>
  <c r="I22" i="1"/>
  <c r="I28" i="1"/>
  <c r="G33" i="1"/>
  <c r="I34" i="1"/>
  <c r="G39" i="1"/>
  <c r="F32" i="1"/>
  <c r="F38" i="1"/>
  <c r="H9" i="1"/>
  <c r="F14" i="1"/>
  <c r="H15" i="1"/>
  <c r="F20" i="1"/>
  <c r="H21" i="1"/>
  <c r="F26" i="1"/>
  <c r="H27" i="1"/>
  <c r="I9" i="1"/>
  <c r="I15" i="1"/>
  <c r="I21" i="1"/>
  <c r="I27" i="1"/>
  <c r="I33" i="1"/>
  <c r="I39" i="1"/>
  <c r="H20" i="1"/>
  <c r="H26" i="1"/>
  <c r="K18" i="1"/>
  <c r="H14" i="1"/>
  <c r="H25" i="1"/>
  <c r="H31" i="1"/>
  <c r="H37" i="1"/>
  <c r="F23" i="1"/>
  <c r="H24" i="1"/>
  <c r="F29" i="1"/>
  <c r="H30" i="1"/>
  <c r="F35" i="1"/>
  <c r="H36" i="1"/>
  <c r="E43" i="1" l="1"/>
  <c r="K8" i="1"/>
  <c r="I8" i="1"/>
  <c r="F8" i="1"/>
  <c r="F43" i="1" s="1"/>
  <c r="D43" i="1"/>
  <c r="J8" i="1"/>
  <c r="H8" i="1"/>
</calcChain>
</file>

<file path=xl/sharedStrings.xml><?xml version="1.0" encoding="utf-8"?>
<sst xmlns="http://schemas.openxmlformats.org/spreadsheetml/2006/main" count="59" uniqueCount="59">
  <si>
    <t>Cuadro No. 5</t>
  </si>
  <si>
    <t>Ejecución del presupuesto del Gobierno Central por sectores</t>
  </si>
  <si>
    <t>Miles de millones de pesos</t>
  </si>
  <si>
    <t>Sector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</si>
  <si>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</si>
  <si>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</si>
  <si>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</si>
  <si>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</si>
  <si>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</si>
  <si>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</si>
  <si>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</si>
  <si>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</si>
  <si>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</si>
  <si>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</si>
  <si>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</si>
  <si>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</si>
  <si>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</si>
  <si>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</si>
  <si>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</si>
  <si>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</si>
  <si>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</si>
  <si>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</si>
  <si>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</si>
  <si>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</si>
  <si>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</si>
  <si>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</si>
  <si>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TOTAL GOBIERNO CENTRAL</t>
  </si>
  <si>
    <t>AGRICULTURA Y DESARROLLO RURAL</t>
  </si>
  <si>
    <t>AMBIENTE Y DESARROLLO SOSTENIBLE</t>
  </si>
  <si>
    <t>CIENCIA, TECNOLOGÍA E INNOVACIÓN</t>
  </si>
  <si>
    <t>COMERCIO, INDUSTRIA Y TURISMO</t>
  </si>
  <si>
    <t>CONGRESO DE LA REPÚBLICA</t>
  </si>
  <si>
    <t>CULTURA</t>
  </si>
  <si>
    <t>DEFENSA Y POLICÍA</t>
  </si>
  <si>
    <t>DEPORTE Y RECREACIÓN</t>
  </si>
  <si>
    <t>EDUCACIÓN</t>
  </si>
  <si>
    <t>EMPLEO PÚBLICO</t>
  </si>
  <si>
    <t>FISCALÍA</t>
  </si>
  <si>
    <t>HACIENDA</t>
  </si>
  <si>
    <t>INCLUSIÓN SOCIAL Y RECONCILIACIÓN</t>
  </si>
  <si>
    <t>INFORMACIÓN ESTADÍSTICA</t>
  </si>
  <si>
    <t>INTELIGENCIA</t>
  </si>
  <si>
    <t>INTERIOR</t>
  </si>
  <si>
    <t>JUSTICIA Y DEL DERECHO</t>
  </si>
  <si>
    <t>MINAS Y ENERGÍA</t>
  </si>
  <si>
    <t>ORGANISMOS DE CONTROL</t>
  </si>
  <si>
    <t>PLANEACIÓN</t>
  </si>
  <si>
    <t>PRESIDENCIA DE LA REPÚBLICA</t>
  </si>
  <si>
    <t>RAMA JUDICIAL</t>
  </si>
  <si>
    <t>REGISTRADURÍA</t>
  </si>
  <si>
    <t>RELACIONES EXTERIORES</t>
  </si>
  <si>
    <t>SALUD Y PROTECCIÓN SOCIAL</t>
  </si>
  <si>
    <t>SERVICIO DE LA DEUDA PÚBLICA NACIONAL</t>
  </si>
  <si>
    <t>SISTEMA INTEGRAL DE VERDAD, JUSTICIA, REPARACIÓN Y NO REPETICIÓN</t>
  </si>
  <si>
    <t>TECNOLOGÍAS DE LA INFORMACIÓN Y LAS COMUNICACIONES</t>
  </si>
  <si>
    <t>TRABAJO</t>
  </si>
  <si>
    <t>TRANSPORTE</t>
  </si>
  <si>
    <t>VIVIENDA, CIUDAD Y TERRITORIO</t>
  </si>
  <si>
    <t>Fuente: Dirección General del Presupuesto Público Nal. 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</si>
</sst>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_ * #,##0.0_ ;_ * \-#,##0.0_ ;_ * &quot;-&quot;??_ ;_ @_ "/>
    <numFmt numFmtId="169" formatCode="_ * #,##0.00_ ;_ * \-#,##0.00_ ;_ * &quot;-&quot;??_ ;_ @_ "/>
    <numFmt numFmtId="170" formatCode="0.0%"/>
    <numFmt numFmtId="171" formatCode="_(* #,##0.0_);_(* \(#,##0.0\);_(* &quot;-&quot;??_);_(@_)"/>
    <numFmt numFmtId="172" formatCode="_-* #,##0.0_-;\-* #,##0.0_-;_-* &quot;-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1.05"/>
      <color indexed="8"/>
      <name val="Arial"/>
      <family val="2"/>
    </font>
    <font>
      <b/>
      <sz val="8"/>
      <color theme="0"/>
      <name val="Arial"/>
      <family val="2"/>
    </font>
    <font>
      <b/>
      <sz val="11.25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0.79998168889431442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79998168889431442"/>
      </left>
      <right/>
      <top style="thin">
        <color theme="4" tint="0.59999389629810485"/>
      </top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/>
      <top style="thin">
        <color theme="3" tint="0.79998168889431442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10" fillId="0" borderId="0"/>
    <xf numFmtId="164" fontId="10" fillId="0" borderId="0"/>
    <xf numFmtId="164" fontId="13" fillId="0" borderId="0"/>
  </cellStyleXfs>
  <cellXfs count="55">
    <xf numFmtId="0" fontId="0" fillId="0" borderId="0" xfId="0"/>
    <xf numFmtId="164" fontId="3" fillId="0" borderId="0" xfId="4" applyFont="1" applyFill="1" applyBorder="1" applyAlignment="1">
      <alignment horizontal="center"/>
    </xf>
    <xf numFmtId="0" fontId="4" fillId="0" borderId="0" xfId="0" applyFont="1"/>
    <xf numFmtId="9" fontId="4" fillId="0" borderId="0" xfId="3" applyFont="1"/>
    <xf numFmtId="164" fontId="5" fillId="0" borderId="0" xfId="4" applyFont="1" applyFill="1" applyBorder="1" applyAlignment="1">
      <alignment horizontal="center"/>
    </xf>
    <xf numFmtId="166" fontId="7" fillId="2" borderId="0" xfId="5" applyNumberFormat="1" applyFont="1" applyFill="1" applyBorder="1" applyAlignment="1" applyProtection="1">
      <alignment horizontal="left" vertical="top" wrapText="1"/>
    </xf>
    <xf numFmtId="167" fontId="7" fillId="2" borderId="0" xfId="6" applyNumberFormat="1" applyFont="1" applyFill="1" applyBorder="1" applyAlignment="1" applyProtection="1">
      <alignment horizontal="center" vertical="top" wrapText="1"/>
    </xf>
    <xf numFmtId="166" fontId="7" fillId="2" borderId="0" xfId="5" applyNumberFormat="1" applyFont="1" applyFill="1" applyBorder="1" applyAlignment="1" applyProtection="1">
      <alignment horizontal="center" vertical="top" wrapText="1"/>
    </xf>
    <xf numFmtId="168" fontId="7" fillId="2" borderId="1" xfId="1" applyNumberFormat="1" applyFont="1" applyFill="1" applyBorder="1" applyAlignment="1" applyProtection="1">
      <alignment horizontal="center"/>
    </xf>
    <xf numFmtId="168" fontId="7" fillId="2" borderId="2" xfId="1" applyNumberFormat="1" applyFont="1" applyFill="1" applyBorder="1" applyAlignment="1" applyProtection="1">
      <alignment horizontal="center"/>
    </xf>
    <xf numFmtId="168" fontId="7" fillId="2" borderId="3" xfId="7" applyNumberFormat="1" applyFont="1" applyFill="1" applyBorder="1" applyAlignment="1" applyProtection="1">
      <alignment horizontal="center"/>
    </xf>
    <xf numFmtId="168" fontId="7" fillId="2" borderId="0" xfId="7" applyNumberFormat="1" applyFont="1" applyFill="1" applyBorder="1" applyAlignment="1" applyProtection="1">
      <alignment horizontal="center"/>
    </xf>
    <xf numFmtId="0" fontId="4" fillId="0" borderId="0" xfId="0" applyFont="1" applyAlignment="1">
      <alignment vertical="center"/>
    </xf>
    <xf numFmtId="9" fontId="4" fillId="0" borderId="0" xfId="3" applyFont="1" applyAlignment="1">
      <alignment vertical="center"/>
    </xf>
    <xf numFmtId="167" fontId="9" fillId="2" borderId="0" xfId="1" applyNumberFormat="1" applyFont="1" applyFill="1" applyBorder="1"/>
    <xf numFmtId="166" fontId="7" fillId="2" borderId="0" xfId="1" quotePrefix="1" applyNumberFormat="1" applyFont="1" applyFill="1" applyBorder="1" applyAlignment="1" applyProtection="1">
      <alignment horizontal="center"/>
    </xf>
    <xf numFmtId="166" fontId="7" fillId="2" borderId="0" xfId="1" applyNumberFormat="1" applyFont="1" applyFill="1" applyBorder="1" applyAlignment="1">
      <alignment horizontal="center"/>
    </xf>
    <xf numFmtId="168" fontId="7" fillId="2" borderId="4" xfId="7" quotePrefix="1" applyNumberFormat="1" applyFont="1" applyFill="1" applyBorder="1" applyAlignment="1">
      <alignment horizontal="center"/>
    </xf>
    <xf numFmtId="168" fontId="7" fillId="2" borderId="0" xfId="7" quotePrefix="1" applyNumberFormat="1" applyFont="1" applyFill="1" applyBorder="1" applyAlignment="1">
      <alignment horizontal="center"/>
    </xf>
    <xf numFmtId="164" fontId="11" fillId="3" borderId="0" xfId="8" applyNumberFormat="1" applyFont="1" applyFill="1" applyBorder="1" applyAlignment="1" applyProtection="1"/>
    <xf numFmtId="166" fontId="11" fillId="3" borderId="0" xfId="7" applyNumberFormat="1" applyFont="1" applyFill="1" applyBorder="1" applyAlignment="1" applyProtection="1"/>
    <xf numFmtId="168" fontId="11" fillId="3" borderId="4" xfId="7" applyNumberFormat="1" applyFont="1" applyFill="1" applyBorder="1" applyAlignment="1" applyProtection="1"/>
    <xf numFmtId="168" fontId="11" fillId="3" borderId="0" xfId="7" applyNumberFormat="1" applyFont="1" applyFill="1" applyBorder="1" applyAlignment="1" applyProtection="1"/>
    <xf numFmtId="167" fontId="4" fillId="0" borderId="0" xfId="3" applyNumberFormat="1" applyFont="1"/>
    <xf numFmtId="0" fontId="12" fillId="0" borderId="0" xfId="0" applyFont="1" applyBorder="1" applyAlignment="1">
      <alignment horizontal="left"/>
    </xf>
    <xf numFmtId="166" fontId="5" fillId="0" borderId="0" xfId="7" applyNumberFormat="1" applyFont="1" applyFill="1" applyBorder="1" applyAlignment="1" applyProtection="1"/>
    <xf numFmtId="168" fontId="5" fillId="0" borderId="5" xfId="7" applyNumberFormat="1" applyFont="1" applyFill="1" applyBorder="1" applyAlignment="1" applyProtection="1"/>
    <xf numFmtId="168" fontId="5" fillId="0" borderId="0" xfId="7" applyNumberFormat="1" applyFont="1" applyFill="1" applyBorder="1" applyAlignment="1" applyProtection="1"/>
    <xf numFmtId="167" fontId="4" fillId="0" borderId="0" xfId="0" applyNumberFormat="1" applyFont="1"/>
    <xf numFmtId="10" fontId="4" fillId="0" borderId="0" xfId="3" applyNumberFormat="1" applyFont="1"/>
    <xf numFmtId="168" fontId="5" fillId="0" borderId="4" xfId="7" applyNumberFormat="1" applyFont="1" applyFill="1" applyBorder="1" applyAlignment="1" applyProtection="1"/>
    <xf numFmtId="170" fontId="4" fillId="0" borderId="0" xfId="3" applyNumberFormat="1" applyFont="1"/>
    <xf numFmtId="167" fontId="4" fillId="0" borderId="0" xfId="0" applyNumberFormat="1" applyFont="1" applyFill="1"/>
    <xf numFmtId="167" fontId="4" fillId="0" borderId="0" xfId="3" applyNumberFormat="1" applyFont="1" applyFill="1"/>
    <xf numFmtId="0" fontId="4" fillId="0" borderId="0" xfId="0" applyFont="1" applyFill="1"/>
    <xf numFmtId="170" fontId="4" fillId="0" borderId="0" xfId="3" applyNumberFormat="1" applyFont="1" applyFill="1"/>
    <xf numFmtId="9" fontId="4" fillId="0" borderId="0" xfId="3" applyFont="1" applyFill="1"/>
    <xf numFmtId="0" fontId="12" fillId="0" borderId="0" xfId="0" applyFont="1" applyAlignment="1">
      <alignment horizontal="left" vertical="top" wrapText="1"/>
    </xf>
    <xf numFmtId="166" fontId="5" fillId="0" borderId="0" xfId="7" applyNumberFormat="1" applyFont="1" applyFill="1" applyBorder="1" applyAlignment="1" applyProtection="1">
      <alignment vertical="top"/>
    </xf>
    <xf numFmtId="166" fontId="5" fillId="0" borderId="0" xfId="7" applyNumberFormat="1" applyFont="1" applyFill="1" applyBorder="1" applyAlignment="1" applyProtection="1">
      <alignment vertical="top" wrapText="1"/>
    </xf>
    <xf numFmtId="168" fontId="5" fillId="0" borderId="4" xfId="7" applyNumberFormat="1" applyFont="1" applyFill="1" applyBorder="1" applyAlignment="1" applyProtection="1">
      <alignment vertical="top" wrapText="1"/>
    </xf>
    <xf numFmtId="168" fontId="5" fillId="0" borderId="0" xfId="7" applyNumberFormat="1" applyFont="1" applyFill="1" applyBorder="1" applyAlignment="1" applyProtection="1">
      <alignment vertical="top" wrapText="1"/>
    </xf>
    <xf numFmtId="0" fontId="4" fillId="0" borderId="0" xfId="0" applyFont="1" applyFill="1" applyAlignment="1">
      <alignment vertical="top" wrapText="1"/>
    </xf>
    <xf numFmtId="9" fontId="4" fillId="0" borderId="0" xfId="3" applyFont="1" applyFill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164" fontId="5" fillId="0" borderId="6" xfId="9" applyNumberFormat="1" applyFont="1" applyFill="1" applyBorder="1" applyAlignment="1" applyProtection="1"/>
    <xf numFmtId="166" fontId="5" fillId="0" borderId="6" xfId="7" applyNumberFormat="1" applyFont="1" applyFill="1" applyBorder="1" applyAlignment="1" applyProtection="1"/>
    <xf numFmtId="166" fontId="5" fillId="0" borderId="7" xfId="7" applyNumberFormat="1" applyFont="1" applyFill="1" applyBorder="1" applyAlignment="1" applyProtection="1"/>
    <xf numFmtId="168" fontId="5" fillId="0" borderId="8" xfId="7" applyNumberFormat="1" applyFont="1" applyFill="1" applyBorder="1" applyAlignment="1" applyProtection="1"/>
    <xf numFmtId="168" fontId="5" fillId="0" borderId="6" xfId="7" applyNumberFormat="1" applyFont="1" applyFill="1" applyBorder="1" applyAlignment="1" applyProtection="1"/>
    <xf numFmtId="164" fontId="12" fillId="0" borderId="0" xfId="10" applyNumberFormat="1" applyFont="1" applyFill="1" applyBorder="1" applyAlignment="1" applyProtection="1">
      <alignment horizontal="left"/>
    </xf>
    <xf numFmtId="0" fontId="12" fillId="0" borderId="0" xfId="10" applyNumberFormat="1" applyFont="1" applyFill="1" applyBorder="1" applyAlignment="1" applyProtection="1">
      <alignment horizontal="left"/>
    </xf>
    <xf numFmtId="41" fontId="11" fillId="0" borderId="0" xfId="2" applyFont="1" applyFill="1" applyBorder="1" applyAlignment="1" applyProtection="1"/>
    <xf numFmtId="171" fontId="5" fillId="0" borderId="0" xfId="1" applyNumberFormat="1" applyFont="1" applyFill="1" applyBorder="1" applyAlignment="1" applyProtection="1"/>
    <xf numFmtId="172" fontId="11" fillId="0" borderId="0" xfId="2" applyNumberFormat="1" applyFont="1" applyFill="1" applyBorder="1" applyAlignment="1" applyProtection="1"/>
  </cellXfs>
  <cellStyles count="11">
    <cellStyle name="Millares" xfId="1" builtinId="3"/>
    <cellStyle name="Millares [0]" xfId="2" builtinId="6"/>
    <cellStyle name="Millares 4 3" xfId="6"/>
    <cellStyle name="Millares 7 2" xfId="5"/>
    <cellStyle name="Millares_CIFRAS PAGINA WEB 1995 - 2003" xfId="10"/>
    <cellStyle name="Millares_Plano ejecucion principales programas julio 13 - Despues de consejo de ministros" xfId="7"/>
    <cellStyle name="Normal" xfId="0" builtinId="0"/>
    <cellStyle name="Normal_archivoplanoacumulado.junio.sacado.julio17-2007-sector" xfId="8"/>
    <cellStyle name="Normal_Libro2" xfId="9"/>
    <cellStyle name="Normal_Principales Programas 2007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>
        <row r="3">
          <cell r="A3" t="str">
            <v>Acumulada a febrero de 2020</v>
          </cell>
        </row>
      </sheetData>
      <sheetData sheetId="3"/>
      <sheetData sheetId="4">
        <row r="27">
          <cell r="C27">
            <v>255241.67902596897</v>
          </cell>
          <cell r="D27">
            <v>61970.379402983715</v>
          </cell>
          <cell r="E27">
            <v>28196.194588356608</v>
          </cell>
          <cell r="F27">
            <v>27377.454755862214</v>
          </cell>
          <cell r="G27">
            <v>193271.2996229853</v>
          </cell>
        </row>
      </sheetData>
      <sheetData sheetId="5"/>
      <sheetData sheetId="6"/>
      <sheetData sheetId="7"/>
      <sheetData sheetId="8"/>
      <sheetData sheetId="9">
        <row r="12">
          <cell r="A12" t="str">
            <v>AGRICULTURA Y DESARROLLO RURAL</v>
          </cell>
          <cell r="B12">
            <v>1814646533078</v>
          </cell>
          <cell r="C12">
            <v>679358848368.27002</v>
          </cell>
          <cell r="D12">
            <v>105475268176.86998</v>
          </cell>
          <cell r="E12">
            <v>102395459694.14998</v>
          </cell>
        </row>
        <row r="13">
          <cell r="A13" t="str">
            <v>AMBIENTE Y DESARROLLO SOSTENIBLE</v>
          </cell>
          <cell r="B13">
            <v>558800522379</v>
          </cell>
          <cell r="C13">
            <v>189612395391.58002</v>
          </cell>
          <cell r="D13">
            <v>45075835532.919998</v>
          </cell>
          <cell r="E13">
            <v>44421841306.260002</v>
          </cell>
        </row>
        <row r="14">
          <cell r="A14" t="str">
            <v>CIENCIA, TECNOLOGÍA E INNOVACIÓN</v>
          </cell>
          <cell r="B14">
            <v>392362614395</v>
          </cell>
          <cell r="C14">
            <v>100558223850.7</v>
          </cell>
          <cell r="D14">
            <v>3436368613.25</v>
          </cell>
          <cell r="E14">
            <v>2441033648.25</v>
          </cell>
        </row>
        <row r="15">
          <cell r="A15" t="str">
            <v>COMERCIO, INDUSTRIA Y TURISMO</v>
          </cell>
          <cell r="B15">
            <v>666424581471</v>
          </cell>
          <cell r="C15">
            <v>288700872935.20996</v>
          </cell>
          <cell r="D15">
            <v>70599115344.589996</v>
          </cell>
          <cell r="E15">
            <v>57193531876.610001</v>
          </cell>
        </row>
        <row r="16">
          <cell r="A16" t="str">
            <v>CONGRESO DE LA REPÚBLICA</v>
          </cell>
          <cell r="B16">
            <v>632879829558</v>
          </cell>
          <cell r="C16">
            <v>160898902799.44</v>
          </cell>
          <cell r="D16">
            <v>73866611008.440002</v>
          </cell>
          <cell r="E16">
            <v>72486835599.440002</v>
          </cell>
        </row>
        <row r="17">
          <cell r="A17" t="str">
            <v>CULTURA</v>
          </cell>
          <cell r="B17">
            <v>387569712594</v>
          </cell>
          <cell r="C17">
            <v>114615894753.3</v>
          </cell>
          <cell r="D17">
            <v>33147638695.420002</v>
          </cell>
          <cell r="E17">
            <v>32077104364.980003</v>
          </cell>
        </row>
        <row r="18">
          <cell r="A18" t="str">
            <v>DEFENSA Y POLICÍA</v>
          </cell>
          <cell r="B18">
            <v>32745787569077</v>
          </cell>
          <cell r="C18">
            <v>6582570892593.6475</v>
          </cell>
          <cell r="D18">
            <v>3882991988295.5503</v>
          </cell>
          <cell r="E18">
            <v>3799163277961.29</v>
          </cell>
        </row>
        <row r="19">
          <cell r="A19" t="str">
            <v>DEPORTE Y RECREACIÓN</v>
          </cell>
          <cell r="B19">
            <v>676735110160</v>
          </cell>
          <cell r="C19">
            <v>126765183419.04999</v>
          </cell>
          <cell r="D19">
            <v>10443072498.450001</v>
          </cell>
          <cell r="E19">
            <v>10443072498.450001</v>
          </cell>
        </row>
        <row r="20">
          <cell r="A20" t="str">
            <v>EDUCACIÓN</v>
          </cell>
          <cell r="B20">
            <v>44214878222902</v>
          </cell>
          <cell r="C20">
            <v>18315298241154.691</v>
          </cell>
          <cell r="D20">
            <v>7074699557172.8604</v>
          </cell>
          <cell r="E20">
            <v>7072409218905.8604</v>
          </cell>
        </row>
        <row r="21">
          <cell r="A21" t="str">
            <v>EMPLEO PÚBLICO</v>
          </cell>
          <cell r="B21">
            <v>49692042524</v>
          </cell>
          <cell r="C21">
            <v>14588634295.540001</v>
          </cell>
          <cell r="D21">
            <v>3310367491.9299998</v>
          </cell>
          <cell r="E21">
            <v>3269354745.9299998</v>
          </cell>
        </row>
        <row r="22">
          <cell r="A22" t="str">
            <v>FISCALÍA</v>
          </cell>
          <cell r="B22">
            <v>3922151257129</v>
          </cell>
          <cell r="C22">
            <v>786274202281.10999</v>
          </cell>
          <cell r="D22">
            <v>431004139177.97003</v>
          </cell>
          <cell r="E22">
            <v>419041413579.97003</v>
          </cell>
        </row>
        <row r="23">
          <cell r="A23" t="str">
            <v>HACIENDA</v>
          </cell>
          <cell r="B23">
            <v>16371129588212</v>
          </cell>
          <cell r="C23">
            <v>1829904271636.5703</v>
          </cell>
          <cell r="D23">
            <v>899286834189.62</v>
          </cell>
          <cell r="E23">
            <v>894645011023.22009</v>
          </cell>
        </row>
        <row r="24">
          <cell r="A24" t="str">
            <v>INCLUSIÓN SOCIAL Y RECONCILIACIÓN</v>
          </cell>
          <cell r="B24">
            <v>9928733559426</v>
          </cell>
          <cell r="C24">
            <v>5582579098695.9404</v>
          </cell>
          <cell r="D24">
            <v>609906293518.79004</v>
          </cell>
          <cell r="E24">
            <v>604405491543.79004</v>
          </cell>
        </row>
        <row r="25">
          <cell r="A25" t="str">
            <v>INFORMACIÓN ESTADÍSTICA</v>
          </cell>
          <cell r="B25">
            <v>385295938790</v>
          </cell>
          <cell r="C25">
            <v>76107526227.180008</v>
          </cell>
          <cell r="D25">
            <v>25388284690.630001</v>
          </cell>
          <cell r="E25">
            <v>24468268649.630001</v>
          </cell>
        </row>
        <row r="26">
          <cell r="A26" t="str">
            <v>INTELIGENCIA</v>
          </cell>
          <cell r="B26">
            <v>99827353307</v>
          </cell>
          <cell r="C26">
            <v>24204429511.720001</v>
          </cell>
          <cell r="D26">
            <v>13609818926.450001</v>
          </cell>
          <cell r="E26">
            <v>13546452980.450001</v>
          </cell>
        </row>
        <row r="27">
          <cell r="A27" t="str">
            <v>INTERIOR</v>
          </cell>
          <cell r="B27">
            <v>1564347706500</v>
          </cell>
          <cell r="C27">
            <v>535921673471.59998</v>
          </cell>
          <cell r="D27">
            <v>87256993739.680023</v>
          </cell>
          <cell r="E27">
            <v>82162102921.880005</v>
          </cell>
        </row>
        <row r="28">
          <cell r="A28" t="str">
            <v>JUSTICIA Y DEL DERECHO</v>
          </cell>
          <cell r="B28">
            <v>2693153406874</v>
          </cell>
          <cell r="C28">
            <v>655700890199.58997</v>
          </cell>
          <cell r="D28">
            <v>192556135100.49002</v>
          </cell>
          <cell r="E28">
            <v>188099444417.86002</v>
          </cell>
        </row>
        <row r="29">
          <cell r="A29" t="str">
            <v>MINAS Y ENERGÍA</v>
          </cell>
          <cell r="B29">
            <v>3175867853014</v>
          </cell>
          <cell r="C29">
            <v>262009475808.73001</v>
          </cell>
          <cell r="D29">
            <v>56326765822.010002</v>
          </cell>
          <cell r="E29">
            <v>55873767206.870003</v>
          </cell>
        </row>
        <row r="30">
          <cell r="A30" t="str">
            <v>ORGANISMOS DE CONTROL</v>
          </cell>
          <cell r="B30">
            <v>2443948534231</v>
          </cell>
          <cell r="C30">
            <v>513843348165.89001</v>
          </cell>
          <cell r="D30">
            <v>202754392234.25</v>
          </cell>
          <cell r="E30">
            <v>201784934891.91</v>
          </cell>
        </row>
        <row r="31">
          <cell r="A31" t="str">
            <v>PLANEACIÓN</v>
          </cell>
          <cell r="B31">
            <v>518365549423</v>
          </cell>
          <cell r="C31">
            <v>167582774875.13004</v>
          </cell>
          <cell r="D31">
            <v>11577694929.24</v>
          </cell>
          <cell r="E31">
            <v>11546334381.24</v>
          </cell>
        </row>
        <row r="32">
          <cell r="A32" t="str">
            <v>PRESIDENCIA DE LA REPÚBLICA</v>
          </cell>
          <cell r="B32">
            <v>949443705790</v>
          </cell>
          <cell r="C32">
            <v>628158502473.31006</v>
          </cell>
          <cell r="D32">
            <v>40588884671.929993</v>
          </cell>
          <cell r="E32">
            <v>40306716016.379997</v>
          </cell>
        </row>
        <row r="33">
          <cell r="A33" t="str">
            <v>RAMA JUDICIAL</v>
          </cell>
          <cell r="B33">
            <v>4781205724788</v>
          </cell>
          <cell r="C33">
            <v>860287559049.03003</v>
          </cell>
          <cell r="D33">
            <v>577403109404.95007</v>
          </cell>
          <cell r="E33">
            <v>571424257447.42993</v>
          </cell>
        </row>
        <row r="34">
          <cell r="A34" t="str">
            <v>REGISTRADURÍA</v>
          </cell>
          <cell r="B34">
            <v>713413748163</v>
          </cell>
          <cell r="C34">
            <v>96111276329.619995</v>
          </cell>
          <cell r="D34">
            <v>43511116588.619995</v>
          </cell>
          <cell r="E34">
            <v>43455147825.619995</v>
          </cell>
        </row>
        <row r="35">
          <cell r="A35" t="str">
            <v>RELACIONES EXTERIORES</v>
          </cell>
          <cell r="B35">
            <v>800309417832</v>
          </cell>
          <cell r="C35">
            <v>181002049002.86996</v>
          </cell>
          <cell r="D35">
            <v>83880666260.970001</v>
          </cell>
          <cell r="E35">
            <v>83880666260.970001</v>
          </cell>
        </row>
        <row r="36">
          <cell r="A36" t="str">
            <v>SALUD Y PROTECCIÓN SOCIAL</v>
          </cell>
          <cell r="B36">
            <v>31359695522294</v>
          </cell>
          <cell r="C36">
            <v>6356585273181.3711</v>
          </cell>
          <cell r="D36">
            <v>4650866582724.1709</v>
          </cell>
          <cell r="E36">
            <v>4650578463503.1709</v>
          </cell>
        </row>
        <row r="37">
          <cell r="A37" t="str">
            <v>SERVICIO DE LA DEUDA PÚBLICA NACIONAL</v>
          </cell>
          <cell r="B37">
            <v>52707007457633</v>
          </cell>
          <cell r="C37">
            <v>6940949868708.7793</v>
          </cell>
          <cell r="D37">
            <v>6915249946248.9805</v>
          </cell>
          <cell r="E37">
            <v>6249261800967.2402</v>
          </cell>
        </row>
        <row r="38">
          <cell r="A38" t="str">
            <v>SISTEMA INTEGRAL DE VERDAD, JUSTICIA, REPARACIÓN Y NO REPETICIÓN</v>
          </cell>
          <cell r="B38">
            <v>532727170417</v>
          </cell>
          <cell r="C38">
            <v>140130047081.31</v>
          </cell>
          <cell r="D38">
            <v>48068041424</v>
          </cell>
          <cell r="E38">
            <v>47600811741.040001</v>
          </cell>
        </row>
        <row r="39">
          <cell r="A39" t="str">
            <v>TECNOLOGÍAS DE LA INFORMACIÓN Y LAS COMUNICACIONES</v>
          </cell>
          <cell r="B39">
            <v>55137210989</v>
          </cell>
          <cell r="C39">
            <v>45882392120.040001</v>
          </cell>
          <cell r="D39">
            <v>5856772421.04</v>
          </cell>
          <cell r="E39">
            <v>5666002644</v>
          </cell>
        </row>
        <row r="40">
          <cell r="A40" t="str">
            <v>TRABAJO</v>
          </cell>
          <cell r="B40">
            <v>29883948204415</v>
          </cell>
          <cell r="C40">
            <v>4334776226630.4409</v>
          </cell>
          <cell r="D40">
            <v>1735196756540.4199</v>
          </cell>
          <cell r="E40">
            <v>1733851779746.6101</v>
          </cell>
        </row>
        <row r="41">
          <cell r="A41" t="str">
            <v>TRANSPORTE</v>
          </cell>
          <cell r="B41">
            <v>5878399354631</v>
          </cell>
          <cell r="C41">
            <v>3687010598167.5098</v>
          </cell>
          <cell r="D41">
            <v>73528407028.800003</v>
          </cell>
          <cell r="E41">
            <v>71209525181.389999</v>
          </cell>
        </row>
        <row r="42">
          <cell r="A42" t="str">
            <v>VIVIENDA, CIUDAD Y TERRITORIO</v>
          </cell>
          <cell r="B42">
            <v>4337794023973</v>
          </cell>
          <cell r="C42">
            <v>1692389829804.53</v>
          </cell>
          <cell r="D42">
            <v>189331129883.32001</v>
          </cell>
          <cell r="E42">
            <v>188345632330.32001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43"/>
  <sheetViews>
    <sheetView showGridLines="0" tabSelected="1" workbookViewId="0">
      <selection sqref="A1:K40"/>
    </sheetView>
  </sheetViews>
  <sheetFormatPr baseColWidth="10" defaultColWidth="0" defaultRowHeight="11.25" customHeight="1" zeroHeight="1" x14ac:dyDescent="0.2"/>
  <cols>
    <col min="1" max="1" width="36.28515625" style="2" customWidth="1"/>
    <col min="2" max="2" width="10.85546875" style="2" bestFit="1" customWidth="1"/>
    <col min="3" max="3" width="12.140625" style="2" customWidth="1"/>
    <col min="4" max="4" width="10.7109375" style="2" customWidth="1"/>
    <col min="5" max="5" width="7.42578125" style="2" bestFit="1" customWidth="1"/>
    <col min="6" max="6" width="13.7109375" style="2" bestFit="1" customWidth="1"/>
    <col min="7" max="7" width="11" style="2" customWidth="1"/>
    <col min="8" max="8" width="9.85546875" style="2" customWidth="1"/>
    <col min="9" max="9" width="9.42578125" style="2" customWidth="1"/>
    <col min="10" max="10" width="11.42578125" style="2" customWidth="1"/>
    <col min="11" max="11" width="10.85546875" style="2" bestFit="1" customWidth="1"/>
    <col min="12" max="12" width="11.42578125" style="2" customWidth="1"/>
    <col min="13" max="13" width="0" style="3" hidden="1"/>
    <col min="14" max="14" width="0" style="2" hidden="1"/>
    <col min="15" max="16384" width="11.42578125" style="2" hidden="1"/>
  </cols>
  <sheetData>
    <row r="1" spans="1:14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1.2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1.25" customHeight="1" x14ac:dyDescent="0.2">
      <c r="A3" s="1" t="str">
        <f>+[1]CUA1!A3:L3</f>
        <v>Acumulada a febrero de 2020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1.25" customHeight="1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4" ht="11.25" customHeight="1" x14ac:dyDescent="0.2">
      <c r="A5" s="5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 t="s">
        <v>9</v>
      </c>
      <c r="H5" s="9"/>
      <c r="I5" s="9"/>
      <c r="J5" s="9"/>
      <c r="K5" s="9"/>
    </row>
    <row r="6" spans="1:14" s="12" customFormat="1" x14ac:dyDescent="0.2">
      <c r="A6" s="5"/>
      <c r="B6" s="6" t="s">
        <v>10</v>
      </c>
      <c r="C6" s="6"/>
      <c r="D6" s="6"/>
      <c r="E6" s="6"/>
      <c r="F6" s="7"/>
      <c r="G6" s="10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M6" s="13"/>
    </row>
    <row r="7" spans="1:14" ht="11.25" customHeight="1" x14ac:dyDescent="0.2">
      <c r="A7" s="14"/>
      <c r="B7" s="15" t="s">
        <v>16</v>
      </c>
      <c r="C7" s="15" t="s">
        <v>17</v>
      </c>
      <c r="D7" s="15" t="s">
        <v>18</v>
      </c>
      <c r="E7" s="15" t="s">
        <v>19</v>
      </c>
      <c r="F7" s="16" t="s">
        <v>20</v>
      </c>
      <c r="G7" s="17" t="s">
        <v>21</v>
      </c>
      <c r="H7" s="18" t="s">
        <v>22</v>
      </c>
      <c r="I7" s="18" t="s">
        <v>23</v>
      </c>
      <c r="J7" s="18" t="s">
        <v>24</v>
      </c>
      <c r="K7" s="18" t="s">
        <v>25</v>
      </c>
    </row>
    <row r="8" spans="1:14" ht="11.25" customHeight="1" x14ac:dyDescent="0.2">
      <c r="A8" s="19" t="s">
        <v>26</v>
      </c>
      <c r="B8" s="20">
        <f>((SUM(B9:B39)))</f>
        <v>255241.67902596903</v>
      </c>
      <c r="C8" s="20">
        <f>((SUM(C9:C39)))</f>
        <v>61970.379402983679</v>
      </c>
      <c r="D8" s="20">
        <f>((SUM(D9:D39)))</f>
        <v>28196.194588356615</v>
      </c>
      <c r="E8" s="20">
        <f>((SUM(E9:E39)))</f>
        <v>27377.454755862214</v>
      </c>
      <c r="F8" s="20">
        <f>((SUM(F9:F39)))</f>
        <v>193271.29962298524</v>
      </c>
      <c r="G8" s="21">
        <f t="shared" ref="G8:G39" si="0">IFERROR(IF(C8&gt;0,+C8/B8*100,0),0)</f>
        <v>24.279098789613681</v>
      </c>
      <c r="H8" s="22">
        <f t="shared" ref="H8:H39" si="1">IFERROR(IF(D8&gt;0,+D8/B8*100,0),0)</f>
        <v>11.046861427944082</v>
      </c>
      <c r="I8" s="22">
        <f t="shared" ref="I8:I39" si="2">IFERROR(IF(E8&gt;0,+E8/B8*100,0),0)</f>
        <v>10.726090997496044</v>
      </c>
      <c r="J8" s="22">
        <f t="shared" ref="J8:K23" si="3">IFERROR(IF(D8&gt;0,+D8/C8*100,0),0)</f>
        <v>45.499470650326622</v>
      </c>
      <c r="K8" s="22">
        <f t="shared" si="3"/>
        <v>97.096275421391468</v>
      </c>
      <c r="M8" s="23"/>
    </row>
    <row r="9" spans="1:14" ht="11.25" customHeight="1" x14ac:dyDescent="0.2">
      <c r="A9" s="24" t="s">
        <v>27</v>
      </c>
      <c r="B9" s="25">
        <f>+VLOOKUP($A9,'[1]CUA5.TD'!$A$12:$E$42,2,0)/1000000000</f>
        <v>1814.6465330779999</v>
      </c>
      <c r="C9" s="25">
        <f>+VLOOKUP($A9,'[1]CUA5.TD'!$A$12:$E$42,3,0)/1000000000</f>
        <v>679.35884836827006</v>
      </c>
      <c r="D9" s="25">
        <f>+VLOOKUP($A9,'[1]CUA5.TD'!$A$12:$E$42,4,0)/1000000000</f>
        <v>105.47526817686997</v>
      </c>
      <c r="E9" s="25">
        <f>+VLOOKUP($A9,'[1]CUA5.TD'!$A$12:$E$42,5,0)/1000000000</f>
        <v>102.39545969414998</v>
      </c>
      <c r="F9" s="25">
        <f t="shared" ref="F9:F39" si="4">+B9-C9</f>
        <v>1135.28768470973</v>
      </c>
      <c r="G9" s="26">
        <f t="shared" si="0"/>
        <v>37.437530449301484</v>
      </c>
      <c r="H9" s="27">
        <f t="shared" si="1"/>
        <v>5.8124415005473837</v>
      </c>
      <c r="I9" s="27">
        <f t="shared" si="2"/>
        <v>5.6427220303045464</v>
      </c>
      <c r="J9" s="27">
        <f t="shared" si="3"/>
        <v>15.52570757416461</v>
      </c>
      <c r="K9" s="27">
        <f t="shared" si="3"/>
        <v>97.080065748156713</v>
      </c>
      <c r="L9" s="28"/>
      <c r="M9" s="29"/>
    </row>
    <row r="10" spans="1:14" ht="11.25" customHeight="1" x14ac:dyDescent="0.2">
      <c r="A10" s="24" t="s">
        <v>28</v>
      </c>
      <c r="B10" s="25">
        <f>+VLOOKUP(A10,'[1]CUA5.TD'!$A$12:$E$42,2,0)/1000000000</f>
        <v>558.80052237899997</v>
      </c>
      <c r="C10" s="25">
        <f>+VLOOKUP($A10,'[1]CUA5.TD'!$A$12:$E$42,3,0)/1000000000</f>
        <v>189.61239539158001</v>
      </c>
      <c r="D10" s="25">
        <f>+VLOOKUP($A10,'[1]CUA5.TD'!$A$12:$E$42,4,0)/1000000000</f>
        <v>45.075835532919996</v>
      </c>
      <c r="E10" s="25">
        <f>+VLOOKUP($A10,'[1]CUA5.TD'!$A$12:$E$42,5,0)/1000000000</f>
        <v>44.421841306259999</v>
      </c>
      <c r="F10" s="25">
        <f t="shared" si="4"/>
        <v>369.18812698741999</v>
      </c>
      <c r="G10" s="30">
        <f t="shared" si="0"/>
        <v>33.932036173541299</v>
      </c>
      <c r="H10" s="27">
        <f t="shared" si="1"/>
        <v>8.0665342510807161</v>
      </c>
      <c r="I10" s="27">
        <f t="shared" si="2"/>
        <v>7.9494988868552632</v>
      </c>
      <c r="J10" s="27">
        <f t="shared" si="3"/>
        <v>23.772620687498392</v>
      </c>
      <c r="K10" s="27">
        <f t="shared" si="3"/>
        <v>98.549124561024797</v>
      </c>
      <c r="L10" s="28"/>
    </row>
    <row r="11" spans="1:14" ht="11.25" customHeight="1" x14ac:dyDescent="0.2">
      <c r="A11" s="24" t="s">
        <v>29</v>
      </c>
      <c r="B11" s="25">
        <f>+VLOOKUP(A11,'[1]CUA5.TD'!$A$12:$E$42,2,0)/1000000000</f>
        <v>392.36261439499998</v>
      </c>
      <c r="C11" s="25">
        <f>+VLOOKUP($A11,'[1]CUA5.TD'!$A$12:$E$42,3,0)/1000000000</f>
        <v>100.5582238507</v>
      </c>
      <c r="D11" s="25">
        <f>+VLOOKUP($A11,'[1]CUA5.TD'!$A$12:$E$42,4,0)/1000000000</f>
        <v>3.43636861325</v>
      </c>
      <c r="E11" s="25">
        <f>+VLOOKUP($A11,'[1]CUA5.TD'!$A$12:$E$42,5,0)/1000000000</f>
        <v>2.4410336482499999</v>
      </c>
      <c r="F11" s="25">
        <f t="shared" si="4"/>
        <v>291.80439054429996</v>
      </c>
      <c r="G11" s="30">
        <f t="shared" si="0"/>
        <v>25.628900451118376</v>
      </c>
      <c r="H11" s="27">
        <f t="shared" si="1"/>
        <v>0.87581448567638831</v>
      </c>
      <c r="I11" s="27">
        <f t="shared" si="2"/>
        <v>0.62213716564559285</v>
      </c>
      <c r="J11" s="27">
        <f t="shared" si="3"/>
        <v>3.4172924716252129</v>
      </c>
      <c r="K11" s="27">
        <f t="shared" si="3"/>
        <v>71.035267835872645</v>
      </c>
    </row>
    <row r="12" spans="1:14" ht="11.25" customHeight="1" x14ac:dyDescent="0.2">
      <c r="A12" s="24" t="s">
        <v>30</v>
      </c>
      <c r="B12" s="25">
        <f>+VLOOKUP(A12,'[1]CUA5.TD'!$A$12:$E$42,2,0)/1000000000</f>
        <v>666.42458147100001</v>
      </c>
      <c r="C12" s="25">
        <f>+VLOOKUP($A12,'[1]CUA5.TD'!$A$12:$E$42,3,0)/1000000000</f>
        <v>288.70087293520999</v>
      </c>
      <c r="D12" s="25">
        <f>+VLOOKUP($A12,'[1]CUA5.TD'!$A$12:$E$42,4,0)/1000000000</f>
        <v>70.59911534458999</v>
      </c>
      <c r="E12" s="25">
        <f>+VLOOKUP($A12,'[1]CUA5.TD'!$A$12:$E$42,5,0)/1000000000</f>
        <v>57.193531876610002</v>
      </c>
      <c r="F12" s="25">
        <f t="shared" si="4"/>
        <v>377.72370853579002</v>
      </c>
      <c r="G12" s="30">
        <f t="shared" si="0"/>
        <v>43.320861949293658</v>
      </c>
      <c r="H12" s="27">
        <f t="shared" si="1"/>
        <v>10.593714173741379</v>
      </c>
      <c r="I12" s="27">
        <f t="shared" si="2"/>
        <v>8.5821461973036204</v>
      </c>
      <c r="J12" s="27">
        <f t="shared" si="3"/>
        <v>24.454070618772871</v>
      </c>
      <c r="K12" s="27">
        <f t="shared" si="3"/>
        <v>81.011683499788703</v>
      </c>
      <c r="N12" s="28"/>
    </row>
    <row r="13" spans="1:14" ht="11.25" customHeight="1" x14ac:dyDescent="0.2">
      <c r="A13" s="24" t="s">
        <v>31</v>
      </c>
      <c r="B13" s="25">
        <f>+VLOOKUP(A13,'[1]CUA5.TD'!$A$12:$E$42,2,0)/1000000000</f>
        <v>632.87982955799998</v>
      </c>
      <c r="C13" s="25">
        <f>+VLOOKUP($A13,'[1]CUA5.TD'!$A$12:$E$42,3,0)/1000000000</f>
        <v>160.89890279944001</v>
      </c>
      <c r="D13" s="25">
        <f>+VLOOKUP($A13,'[1]CUA5.TD'!$A$12:$E$42,4,0)/1000000000</f>
        <v>73.866611008440003</v>
      </c>
      <c r="E13" s="25">
        <f>+VLOOKUP($A13,'[1]CUA5.TD'!$A$12:$E$42,5,0)/1000000000</f>
        <v>72.486835599439999</v>
      </c>
      <c r="F13" s="25">
        <f t="shared" si="4"/>
        <v>471.98092675855997</v>
      </c>
      <c r="G13" s="30">
        <f t="shared" si="0"/>
        <v>25.423294484169446</v>
      </c>
      <c r="H13" s="27">
        <f t="shared" si="1"/>
        <v>11.671506589177927</v>
      </c>
      <c r="I13" s="27">
        <f t="shared" si="2"/>
        <v>11.453491202281549</v>
      </c>
      <c r="J13" s="27">
        <f t="shared" si="3"/>
        <v>45.908710204515508</v>
      </c>
      <c r="K13" s="27">
        <f t="shared" si="3"/>
        <v>98.132071594780015</v>
      </c>
      <c r="L13" s="31"/>
      <c r="M13" s="23"/>
      <c r="N13" s="28"/>
    </row>
    <row r="14" spans="1:14" ht="11.25" customHeight="1" x14ac:dyDescent="0.2">
      <c r="A14" s="24" t="s">
        <v>32</v>
      </c>
      <c r="B14" s="25">
        <f>+VLOOKUP(A14,'[1]CUA5.TD'!$A$12:$E$42,2,0)/1000000000</f>
        <v>387.56971259400001</v>
      </c>
      <c r="C14" s="25">
        <f>+VLOOKUP($A14,'[1]CUA5.TD'!$A$12:$E$42,3,0)/1000000000</f>
        <v>114.6158947533</v>
      </c>
      <c r="D14" s="25">
        <f>+VLOOKUP($A14,'[1]CUA5.TD'!$A$12:$E$42,4,0)/1000000000</f>
        <v>33.14763869542</v>
      </c>
      <c r="E14" s="25">
        <f>+VLOOKUP($A14,'[1]CUA5.TD'!$A$12:$E$42,5,0)/1000000000</f>
        <v>32.077104364980002</v>
      </c>
      <c r="F14" s="25">
        <f t="shared" si="4"/>
        <v>272.95381784070003</v>
      </c>
      <c r="G14" s="30">
        <f t="shared" si="0"/>
        <v>29.572975139408346</v>
      </c>
      <c r="H14" s="27">
        <f t="shared" si="1"/>
        <v>8.5526906820358075</v>
      </c>
      <c r="I14" s="27">
        <f t="shared" si="2"/>
        <v>8.2764734504892754</v>
      </c>
      <c r="J14" s="27">
        <f t="shared" si="3"/>
        <v>28.920629871421582</v>
      </c>
      <c r="K14" s="27">
        <f t="shared" si="3"/>
        <v>96.770405457001942</v>
      </c>
      <c r="M14" s="29"/>
    </row>
    <row r="15" spans="1:14" ht="11.25" customHeight="1" x14ac:dyDescent="0.2">
      <c r="A15" s="24" t="s">
        <v>33</v>
      </c>
      <c r="B15" s="25">
        <f>+VLOOKUP(A15,'[1]CUA5.TD'!$A$12:$E$42,2,0)/1000000000</f>
        <v>32745.787569077002</v>
      </c>
      <c r="C15" s="25">
        <f>+VLOOKUP($A15,'[1]CUA5.TD'!$A$12:$E$42,3,0)/1000000000</f>
        <v>6582.5708925936478</v>
      </c>
      <c r="D15" s="25">
        <f>+VLOOKUP($A15,'[1]CUA5.TD'!$A$12:$E$42,4,0)/1000000000</f>
        <v>3882.9919882955501</v>
      </c>
      <c r="E15" s="25">
        <f>+VLOOKUP($A15,'[1]CUA5.TD'!$A$12:$E$42,5,0)/1000000000</f>
        <v>3799.1632779612901</v>
      </c>
      <c r="F15" s="25">
        <f t="shared" si="4"/>
        <v>26163.216676483353</v>
      </c>
      <c r="G15" s="30">
        <f t="shared" si="0"/>
        <v>20.102038708666765</v>
      </c>
      <c r="H15" s="27">
        <f t="shared" si="1"/>
        <v>11.857989306576936</v>
      </c>
      <c r="I15" s="27">
        <f t="shared" si="2"/>
        <v>11.601990851333115</v>
      </c>
      <c r="J15" s="27">
        <f t="shared" si="3"/>
        <v>58.98898852216665</v>
      </c>
      <c r="K15" s="27">
        <f t="shared" si="3"/>
        <v>97.841130999318466</v>
      </c>
      <c r="L15" s="28"/>
      <c r="M15" s="31"/>
      <c r="N15" s="29"/>
    </row>
    <row r="16" spans="1:14" ht="11.25" customHeight="1" x14ac:dyDescent="0.2">
      <c r="A16" s="24" t="s">
        <v>34</v>
      </c>
      <c r="B16" s="25">
        <f>+VLOOKUP(A16,'[1]CUA5.TD'!$A$12:$E$42,2,0)/1000000000</f>
        <v>676.73511015999998</v>
      </c>
      <c r="C16" s="25">
        <f>+VLOOKUP($A16,'[1]CUA5.TD'!$A$12:$E$42,3,0)/1000000000</f>
        <v>126.76518341904999</v>
      </c>
      <c r="D16" s="25">
        <f>+VLOOKUP($A16,'[1]CUA5.TD'!$A$12:$E$42,4,0)/1000000000</f>
        <v>10.44307249845</v>
      </c>
      <c r="E16" s="25">
        <f>+VLOOKUP($A16,'[1]CUA5.TD'!$A$12:$E$42,5,0)/1000000000</f>
        <v>10.44307249845</v>
      </c>
      <c r="F16" s="25">
        <f t="shared" si="4"/>
        <v>549.96992674094997</v>
      </c>
      <c r="G16" s="30">
        <f t="shared" si="0"/>
        <v>18.731876256439389</v>
      </c>
      <c r="H16" s="27">
        <f t="shared" si="1"/>
        <v>1.5431551195830453</v>
      </c>
      <c r="I16" s="27">
        <f t="shared" si="2"/>
        <v>1.5431551195830453</v>
      </c>
      <c r="J16" s="27">
        <f t="shared" si="3"/>
        <v>8.2381236052237981</v>
      </c>
      <c r="K16" s="27">
        <f t="shared" si="3"/>
        <v>100</v>
      </c>
    </row>
    <row r="17" spans="1:14" ht="11.25" customHeight="1" x14ac:dyDescent="0.2">
      <c r="A17" s="24" t="s">
        <v>35</v>
      </c>
      <c r="B17" s="25">
        <f>+VLOOKUP(A17,'[1]CUA5.TD'!$A$12:$E$42,2,0)/1000000000</f>
        <v>44214.878222902</v>
      </c>
      <c r="C17" s="25">
        <f>+VLOOKUP($A17,'[1]CUA5.TD'!$A$12:$E$42,3,0)/1000000000</f>
        <v>18315.298241154691</v>
      </c>
      <c r="D17" s="25">
        <f>+VLOOKUP($A17,'[1]CUA5.TD'!$A$12:$E$42,4,0)/1000000000</f>
        <v>7074.6995571728603</v>
      </c>
      <c r="E17" s="25">
        <f>+VLOOKUP($A17,'[1]CUA5.TD'!$A$12:$E$42,5,0)/1000000000</f>
        <v>7072.4092189058601</v>
      </c>
      <c r="F17" s="25">
        <f t="shared" si="4"/>
        <v>25899.579981747309</v>
      </c>
      <c r="G17" s="30">
        <f t="shared" si="0"/>
        <v>41.423382755508548</v>
      </c>
      <c r="H17" s="27">
        <f t="shared" si="1"/>
        <v>16.000721570478905</v>
      </c>
      <c r="I17" s="27">
        <f t="shared" si="2"/>
        <v>15.995541553346539</v>
      </c>
      <c r="J17" s="27">
        <f t="shared" si="3"/>
        <v>38.627269204254219</v>
      </c>
      <c r="K17" s="27">
        <f t="shared" si="3"/>
        <v>99.967626352914479</v>
      </c>
      <c r="M17" s="23"/>
    </row>
    <row r="18" spans="1:14" ht="11.25" customHeight="1" x14ac:dyDescent="0.2">
      <c r="A18" s="24" t="s">
        <v>36</v>
      </c>
      <c r="B18" s="25">
        <f>+VLOOKUP(A18,'[1]CUA5.TD'!$A$12:$E$42,2,0)/1000000000</f>
        <v>49.692042524000001</v>
      </c>
      <c r="C18" s="25">
        <f>+VLOOKUP($A18,'[1]CUA5.TD'!$A$12:$E$42,3,0)/1000000000</f>
        <v>14.58863429554</v>
      </c>
      <c r="D18" s="25">
        <f>+VLOOKUP($A18,'[1]CUA5.TD'!$A$12:$E$42,4,0)/1000000000</f>
        <v>3.3103674919299997</v>
      </c>
      <c r="E18" s="25">
        <f>+VLOOKUP($A18,'[1]CUA5.TD'!$A$12:$E$42,5,0)/1000000000</f>
        <v>3.2693547459299999</v>
      </c>
      <c r="F18" s="25">
        <f t="shared" si="4"/>
        <v>35.103408228459998</v>
      </c>
      <c r="G18" s="30">
        <f t="shared" si="0"/>
        <v>29.358089453646546</v>
      </c>
      <c r="H18" s="27">
        <f t="shared" si="1"/>
        <v>6.6617657954614673</v>
      </c>
      <c r="I18" s="27">
        <f t="shared" si="2"/>
        <v>6.5792319652608038</v>
      </c>
      <c r="J18" s="27">
        <f t="shared" si="3"/>
        <v>22.691414596238367</v>
      </c>
      <c r="K18" s="27">
        <f t="shared" si="3"/>
        <v>98.761081780195696</v>
      </c>
      <c r="M18" s="31"/>
    </row>
    <row r="19" spans="1:14" ht="11.25" customHeight="1" x14ac:dyDescent="0.2">
      <c r="A19" s="24" t="s">
        <v>37</v>
      </c>
      <c r="B19" s="25">
        <f>+VLOOKUP(A19,'[1]CUA5.TD'!$A$12:$E$42,2,0)/1000000000</f>
        <v>3922.151257129</v>
      </c>
      <c r="C19" s="25">
        <f>+VLOOKUP($A19,'[1]CUA5.TD'!$A$12:$E$42,3,0)/1000000000</f>
        <v>786.27420228110998</v>
      </c>
      <c r="D19" s="25">
        <f>+VLOOKUP($A19,'[1]CUA5.TD'!$A$12:$E$42,4,0)/1000000000</f>
        <v>431.00413917797005</v>
      </c>
      <c r="E19" s="25">
        <f>+VLOOKUP($A19,'[1]CUA5.TD'!$A$12:$E$42,5,0)/1000000000</f>
        <v>419.04141357997003</v>
      </c>
      <c r="F19" s="25">
        <f t="shared" si="4"/>
        <v>3135.8770548478901</v>
      </c>
      <c r="G19" s="30">
        <f t="shared" si="0"/>
        <v>20.047013761949092</v>
      </c>
      <c r="H19" s="27">
        <f t="shared" si="1"/>
        <v>10.988972911092253</v>
      </c>
      <c r="I19" s="27">
        <f t="shared" si="2"/>
        <v>10.683968722988689</v>
      </c>
      <c r="J19" s="27">
        <f t="shared" si="3"/>
        <v>54.816009215049476</v>
      </c>
      <c r="K19" s="27">
        <f t="shared" si="3"/>
        <v>97.22445227073321</v>
      </c>
      <c r="L19" s="28"/>
      <c r="M19" s="31"/>
      <c r="N19" s="31"/>
    </row>
    <row r="20" spans="1:14" ht="11.25" customHeight="1" x14ac:dyDescent="0.2">
      <c r="A20" s="24" t="s">
        <v>38</v>
      </c>
      <c r="B20" s="25">
        <f>+VLOOKUP(A20,'[1]CUA5.TD'!$A$12:$E$42,2,0)/1000000000</f>
        <v>16371.129588211999</v>
      </c>
      <c r="C20" s="25">
        <f>+VLOOKUP($A20,'[1]CUA5.TD'!$A$12:$E$42,3,0)/1000000000</f>
        <v>1829.9042716365702</v>
      </c>
      <c r="D20" s="25">
        <f>+VLOOKUP($A20,'[1]CUA5.TD'!$A$12:$E$42,4,0)/1000000000</f>
        <v>899.28683418961998</v>
      </c>
      <c r="E20" s="25">
        <f>+VLOOKUP($A20,'[1]CUA5.TD'!$A$12:$E$42,5,0)/1000000000</f>
        <v>894.64501102322015</v>
      </c>
      <c r="F20" s="25">
        <f t="shared" si="4"/>
        <v>14541.22531657543</v>
      </c>
      <c r="G20" s="30">
        <f t="shared" si="0"/>
        <v>11.177629874447939</v>
      </c>
      <c r="H20" s="27">
        <f t="shared" si="1"/>
        <v>5.4931263560282959</v>
      </c>
      <c r="I20" s="27">
        <f t="shared" si="2"/>
        <v>5.4647726426123189</v>
      </c>
      <c r="J20" s="27">
        <f t="shared" si="3"/>
        <v>49.143927806963646</v>
      </c>
      <c r="K20" s="27">
        <f t="shared" si="3"/>
        <v>99.483832856222932</v>
      </c>
    </row>
    <row r="21" spans="1:14" s="34" customFormat="1" ht="11.25" customHeight="1" x14ac:dyDescent="0.2">
      <c r="A21" s="24" t="s">
        <v>39</v>
      </c>
      <c r="B21" s="25">
        <f>+VLOOKUP(A21,'[1]CUA5.TD'!$A$12:$E$42,2,0)/1000000000</f>
        <v>9928.7335594260003</v>
      </c>
      <c r="C21" s="25">
        <f>+VLOOKUP($A21,'[1]CUA5.TD'!$A$12:$E$42,3,0)/1000000000</f>
        <v>5582.57909869594</v>
      </c>
      <c r="D21" s="25">
        <f>+VLOOKUP($A21,'[1]CUA5.TD'!$A$12:$E$42,4,0)/1000000000</f>
        <v>609.90629351878999</v>
      </c>
      <c r="E21" s="25">
        <f>+VLOOKUP($A21,'[1]CUA5.TD'!$A$12:$E$42,5,0)/1000000000</f>
        <v>604.40549154379005</v>
      </c>
      <c r="F21" s="25">
        <f t="shared" si="4"/>
        <v>4346.1544607300602</v>
      </c>
      <c r="G21" s="30">
        <f t="shared" si="0"/>
        <v>56.226497219235284</v>
      </c>
      <c r="H21" s="27">
        <f t="shared" si="1"/>
        <v>6.1428407748918366</v>
      </c>
      <c r="I21" s="27">
        <f t="shared" si="2"/>
        <v>6.0874379187060379</v>
      </c>
      <c r="J21" s="27">
        <f t="shared" si="3"/>
        <v>10.925170655643029</v>
      </c>
      <c r="K21" s="27">
        <f t="shared" si="3"/>
        <v>99.098090635650976</v>
      </c>
      <c r="L21" s="32"/>
      <c r="M21" s="33"/>
    </row>
    <row r="22" spans="1:14" s="34" customFormat="1" ht="11.25" customHeight="1" x14ac:dyDescent="0.2">
      <c r="A22" s="24" t="s">
        <v>40</v>
      </c>
      <c r="B22" s="25">
        <f>+VLOOKUP(A22,'[1]CUA5.TD'!$A$12:$E$42,2,0)/1000000000</f>
        <v>385.29593878999998</v>
      </c>
      <c r="C22" s="25">
        <f>+VLOOKUP($A22,'[1]CUA5.TD'!$A$12:$E$42,3,0)/1000000000</f>
        <v>76.107526227180003</v>
      </c>
      <c r="D22" s="25">
        <f>+VLOOKUP($A22,'[1]CUA5.TD'!$A$12:$E$42,4,0)/1000000000</f>
        <v>25.388284690630002</v>
      </c>
      <c r="E22" s="25">
        <f>+VLOOKUP($A22,'[1]CUA5.TD'!$A$12:$E$42,5,0)/1000000000</f>
        <v>24.468268649630001</v>
      </c>
      <c r="F22" s="25">
        <f t="shared" si="4"/>
        <v>309.18841256281996</v>
      </c>
      <c r="G22" s="30">
        <f t="shared" si="0"/>
        <v>19.753005044950996</v>
      </c>
      <c r="H22" s="27">
        <f t="shared" si="1"/>
        <v>6.5892946524067879</v>
      </c>
      <c r="I22" s="27">
        <f t="shared" si="2"/>
        <v>6.3505129917723018</v>
      </c>
      <c r="J22" s="27">
        <f t="shared" si="3"/>
        <v>33.358441601223902</v>
      </c>
      <c r="K22" s="27">
        <f t="shared" si="3"/>
        <v>96.3762181958691</v>
      </c>
      <c r="L22" s="35"/>
      <c r="M22" s="36"/>
      <c r="N22" s="36"/>
    </row>
    <row r="23" spans="1:14" s="34" customFormat="1" ht="11.25" customHeight="1" x14ac:dyDescent="0.2">
      <c r="A23" s="24" t="s">
        <v>41</v>
      </c>
      <c r="B23" s="25">
        <f>+VLOOKUP(A23,'[1]CUA5.TD'!$A$12:$E$42,2,0)/1000000000</f>
        <v>99.827353306999996</v>
      </c>
      <c r="C23" s="25">
        <f>+VLOOKUP($A23,'[1]CUA5.TD'!$A$12:$E$42,3,0)/1000000000</f>
        <v>24.204429511720001</v>
      </c>
      <c r="D23" s="25">
        <f>+VLOOKUP($A23,'[1]CUA5.TD'!$A$12:$E$42,4,0)/1000000000</f>
        <v>13.60981892645</v>
      </c>
      <c r="E23" s="25">
        <f>+VLOOKUP($A23,'[1]CUA5.TD'!$A$12:$E$42,5,0)/1000000000</f>
        <v>13.546452980450001</v>
      </c>
      <c r="F23" s="25">
        <f t="shared" si="4"/>
        <v>75.622923795280002</v>
      </c>
      <c r="G23" s="30">
        <f t="shared" si="0"/>
        <v>24.246289929458403</v>
      </c>
      <c r="H23" s="27">
        <f t="shared" si="1"/>
        <v>13.633356465532644</v>
      </c>
      <c r="I23" s="27">
        <f t="shared" si="2"/>
        <v>13.56988093112162</v>
      </c>
      <c r="J23" s="27">
        <f t="shared" si="3"/>
        <v>56.228629226150552</v>
      </c>
      <c r="K23" s="27">
        <f t="shared" si="3"/>
        <v>99.534410073033001</v>
      </c>
      <c r="M23" s="36"/>
    </row>
    <row r="24" spans="1:14" s="34" customFormat="1" ht="11.25" customHeight="1" x14ac:dyDescent="0.2">
      <c r="A24" s="24" t="s">
        <v>42</v>
      </c>
      <c r="B24" s="25">
        <f>+VLOOKUP(A24,'[1]CUA5.TD'!$A$12:$E$42,2,0)/1000000000</f>
        <v>1564.3477065</v>
      </c>
      <c r="C24" s="25">
        <f>+VLOOKUP($A24,'[1]CUA5.TD'!$A$12:$E$42,3,0)/1000000000</f>
        <v>535.9216734716</v>
      </c>
      <c r="D24" s="25">
        <f>+VLOOKUP($A24,'[1]CUA5.TD'!$A$12:$E$42,4,0)/1000000000</f>
        <v>87.256993739680027</v>
      </c>
      <c r="E24" s="25">
        <f>+VLOOKUP($A24,'[1]CUA5.TD'!$A$12:$E$42,5,0)/1000000000</f>
        <v>82.162102921880006</v>
      </c>
      <c r="F24" s="25">
        <f t="shared" si="4"/>
        <v>1028.4260330284001</v>
      </c>
      <c r="G24" s="30">
        <f t="shared" si="0"/>
        <v>34.258475353324528</v>
      </c>
      <c r="H24" s="27">
        <f t="shared" si="1"/>
        <v>5.5778516104264844</v>
      </c>
      <c r="I24" s="27">
        <f t="shared" si="2"/>
        <v>5.2521637344747187</v>
      </c>
      <c r="J24" s="27">
        <f t="shared" ref="J24:K54" si="5">IFERROR(IF(D24&gt;0,+D24/C24*100,0),0)</f>
        <v>16.281669142889037</v>
      </c>
      <c r="K24" s="27">
        <f t="shared" si="5"/>
        <v>94.161051625271469</v>
      </c>
      <c r="M24" s="36"/>
    </row>
    <row r="25" spans="1:14" s="34" customFormat="1" ht="11.25" customHeight="1" x14ac:dyDescent="0.2">
      <c r="A25" s="24" t="s">
        <v>43</v>
      </c>
      <c r="B25" s="25">
        <f>+VLOOKUP(A25,'[1]CUA5.TD'!$A$12:$E$42,2,0)/1000000000</f>
        <v>2693.1534068740002</v>
      </c>
      <c r="C25" s="25">
        <f>+VLOOKUP($A25,'[1]CUA5.TD'!$A$12:$E$42,3,0)/1000000000</f>
        <v>655.70089019958994</v>
      </c>
      <c r="D25" s="25">
        <f>+VLOOKUP($A25,'[1]CUA5.TD'!$A$12:$E$42,4,0)/1000000000</f>
        <v>192.55613510049002</v>
      </c>
      <c r="E25" s="25">
        <f>+VLOOKUP($A25,'[1]CUA5.TD'!$A$12:$E$42,5,0)/1000000000</f>
        <v>188.09944441786001</v>
      </c>
      <c r="F25" s="25">
        <f t="shared" si="4"/>
        <v>2037.4525166744102</v>
      </c>
      <c r="G25" s="30">
        <f t="shared" si="0"/>
        <v>24.346956564968785</v>
      </c>
      <c r="H25" s="27">
        <f t="shared" si="1"/>
        <v>7.1498390923075554</v>
      </c>
      <c r="I25" s="27">
        <f t="shared" si="2"/>
        <v>6.9843568486576109</v>
      </c>
      <c r="J25" s="27">
        <f t="shared" si="5"/>
        <v>29.366459307669619</v>
      </c>
      <c r="K25" s="27">
        <f t="shared" si="5"/>
        <v>97.685510939288335</v>
      </c>
      <c r="L25" s="36"/>
      <c r="M25" s="36"/>
    </row>
    <row r="26" spans="1:14" s="34" customFormat="1" ht="11.25" customHeight="1" x14ac:dyDescent="0.2">
      <c r="A26" s="24" t="s">
        <v>44</v>
      </c>
      <c r="B26" s="25">
        <f>+VLOOKUP(A26,'[1]CUA5.TD'!$A$12:$E$42,2,0)/1000000000</f>
        <v>3175.867853014</v>
      </c>
      <c r="C26" s="25">
        <f>+VLOOKUP($A26,'[1]CUA5.TD'!$A$12:$E$42,3,0)/1000000000</f>
        <v>262.00947580873003</v>
      </c>
      <c r="D26" s="25">
        <f>+VLOOKUP($A26,'[1]CUA5.TD'!$A$12:$E$42,4,0)/1000000000</f>
        <v>56.326765822010003</v>
      </c>
      <c r="E26" s="25">
        <f>+VLOOKUP($A26,'[1]CUA5.TD'!$A$12:$E$42,5,0)/1000000000</f>
        <v>55.873767206869999</v>
      </c>
      <c r="F26" s="27">
        <f t="shared" si="4"/>
        <v>2913.8583772052698</v>
      </c>
      <c r="G26" s="30">
        <f t="shared" si="0"/>
        <v>8.2500119002141314</v>
      </c>
      <c r="H26" s="27">
        <f t="shared" si="1"/>
        <v>1.773586573148946</v>
      </c>
      <c r="I26" s="27">
        <f t="shared" si="2"/>
        <v>1.7593227990844773</v>
      </c>
      <c r="J26" s="27">
        <f t="shared" si="5"/>
        <v>21.497988058694943</v>
      </c>
      <c r="K26" s="27">
        <f t="shared" si="5"/>
        <v>99.195766686531485</v>
      </c>
      <c r="M26" s="36"/>
    </row>
    <row r="27" spans="1:14" s="34" customFormat="1" ht="11.25" customHeight="1" x14ac:dyDescent="0.2">
      <c r="A27" s="24" t="s">
        <v>45</v>
      </c>
      <c r="B27" s="25">
        <f>+VLOOKUP(A27,'[1]CUA5.TD'!$A$12:$E$42,2,0)/1000000000</f>
        <v>2443.9485342309999</v>
      </c>
      <c r="C27" s="25">
        <f>+VLOOKUP($A27,'[1]CUA5.TD'!$A$12:$E$42,3,0)/1000000000</f>
        <v>513.84334816589001</v>
      </c>
      <c r="D27" s="25">
        <f>+VLOOKUP($A27,'[1]CUA5.TD'!$A$12:$E$42,4,0)/1000000000</f>
        <v>202.75439223424999</v>
      </c>
      <c r="E27" s="25">
        <f>+VLOOKUP($A27,'[1]CUA5.TD'!$A$12:$E$42,5,0)/1000000000</f>
        <v>201.78493489191001</v>
      </c>
      <c r="F27" s="25">
        <f t="shared" si="4"/>
        <v>1930.10518606511</v>
      </c>
      <c r="G27" s="30">
        <f t="shared" si="0"/>
        <v>21.0251296608246</v>
      </c>
      <c r="H27" s="27">
        <f t="shared" si="1"/>
        <v>8.296180929933028</v>
      </c>
      <c r="I27" s="27">
        <f t="shared" si="2"/>
        <v>8.2565132639097332</v>
      </c>
      <c r="J27" s="27">
        <f t="shared" si="5"/>
        <v>39.458405554525626</v>
      </c>
      <c r="K27" s="27">
        <f t="shared" si="5"/>
        <v>99.521856305228681</v>
      </c>
      <c r="M27" s="36"/>
    </row>
    <row r="28" spans="1:14" s="34" customFormat="1" ht="11.25" customHeight="1" x14ac:dyDescent="0.2">
      <c r="A28" s="24" t="s">
        <v>46</v>
      </c>
      <c r="B28" s="25">
        <f>+VLOOKUP(A28,'[1]CUA5.TD'!$A$12:$E$42,2,0)/1000000000</f>
        <v>518.36554942299995</v>
      </c>
      <c r="C28" s="25">
        <f>+VLOOKUP($A28,'[1]CUA5.TD'!$A$12:$E$42,3,0)/1000000000</f>
        <v>167.58277487513004</v>
      </c>
      <c r="D28" s="25">
        <f>+VLOOKUP($A28,'[1]CUA5.TD'!$A$12:$E$42,4,0)/1000000000</f>
        <v>11.57769492924</v>
      </c>
      <c r="E28" s="25">
        <f>+VLOOKUP($A28,'[1]CUA5.TD'!$A$12:$E$42,5,0)/1000000000</f>
        <v>11.546334381239999</v>
      </c>
      <c r="F28" s="25">
        <f t="shared" si="4"/>
        <v>350.78277454786991</v>
      </c>
      <c r="G28" s="30">
        <f t="shared" si="0"/>
        <v>32.329072613268536</v>
      </c>
      <c r="H28" s="27">
        <f t="shared" si="1"/>
        <v>2.2335000738624116</v>
      </c>
      <c r="I28" s="27">
        <f t="shared" si="2"/>
        <v>2.2274501833874547</v>
      </c>
      <c r="J28" s="27">
        <f t="shared" si="5"/>
        <v>6.9086425725238279</v>
      </c>
      <c r="K28" s="27">
        <f t="shared" si="5"/>
        <v>99.729129604885358</v>
      </c>
      <c r="M28" s="36"/>
    </row>
    <row r="29" spans="1:14" s="34" customFormat="1" ht="11.25" customHeight="1" x14ac:dyDescent="0.2">
      <c r="A29" s="24" t="s">
        <v>47</v>
      </c>
      <c r="B29" s="25">
        <f>+VLOOKUP(A29,'[1]CUA5.TD'!$A$12:$E$42,2,0)/1000000000</f>
        <v>949.44370578999997</v>
      </c>
      <c r="C29" s="25">
        <f>+VLOOKUP($A29,'[1]CUA5.TD'!$A$12:$E$42,3,0)/1000000000</f>
        <v>628.15850247331002</v>
      </c>
      <c r="D29" s="25">
        <f>+VLOOKUP($A29,'[1]CUA5.TD'!$A$12:$E$42,4,0)/1000000000</f>
        <v>40.588884671929989</v>
      </c>
      <c r="E29" s="25">
        <f>+VLOOKUP($A29,'[1]CUA5.TD'!$A$12:$E$42,5,0)/1000000000</f>
        <v>40.306716016379994</v>
      </c>
      <c r="F29" s="25">
        <f t="shared" si="4"/>
        <v>321.28520331668994</v>
      </c>
      <c r="G29" s="30">
        <f t="shared" si="0"/>
        <v>66.160689532471082</v>
      </c>
      <c r="H29" s="27">
        <f t="shared" si="1"/>
        <v>4.2750175101911232</v>
      </c>
      <c r="I29" s="27">
        <f t="shared" si="2"/>
        <v>4.2452981435947423</v>
      </c>
      <c r="J29" s="27">
        <f t="shared" si="5"/>
        <v>6.4615673452027469</v>
      </c>
      <c r="K29" s="27">
        <f t="shared" si="5"/>
        <v>99.304812985548395</v>
      </c>
      <c r="M29" s="36"/>
    </row>
    <row r="30" spans="1:14" s="34" customFormat="1" ht="11.25" customHeight="1" x14ac:dyDescent="0.2">
      <c r="A30" s="24" t="s">
        <v>48</v>
      </c>
      <c r="B30" s="25">
        <f>+VLOOKUP(A30,'[1]CUA5.TD'!$A$12:$E$42,2,0)/1000000000</f>
        <v>4781.2057247880002</v>
      </c>
      <c r="C30" s="25">
        <f>+VLOOKUP($A30,'[1]CUA5.TD'!$A$12:$E$42,3,0)/1000000000</f>
        <v>860.28755904903005</v>
      </c>
      <c r="D30" s="25">
        <f>+VLOOKUP($A30,'[1]CUA5.TD'!$A$12:$E$42,4,0)/1000000000</f>
        <v>577.4031094049501</v>
      </c>
      <c r="E30" s="25">
        <f>+VLOOKUP($A30,'[1]CUA5.TD'!$A$12:$E$42,5,0)/1000000000</f>
        <v>571.42425744742991</v>
      </c>
      <c r="F30" s="25">
        <f t="shared" si="4"/>
        <v>3920.9181657389699</v>
      </c>
      <c r="G30" s="30">
        <f t="shared" si="0"/>
        <v>17.993109030822456</v>
      </c>
      <c r="H30" s="27">
        <f t="shared" si="1"/>
        <v>12.07651673324624</v>
      </c>
      <c r="I30" s="27">
        <f t="shared" si="2"/>
        <v>11.951467691191368</v>
      </c>
      <c r="J30" s="27">
        <f t="shared" si="5"/>
        <v>67.117454312976108</v>
      </c>
      <c r="K30" s="27">
        <f t="shared" si="5"/>
        <v>98.964527232338298</v>
      </c>
      <c r="M30" s="36"/>
    </row>
    <row r="31" spans="1:14" s="34" customFormat="1" ht="11.25" customHeight="1" x14ac:dyDescent="0.2">
      <c r="A31" s="24" t="s">
        <v>49</v>
      </c>
      <c r="B31" s="25">
        <f>+VLOOKUP(A31,'[1]CUA5.TD'!$A$12:$E$42,2,0)/1000000000</f>
        <v>713.41374816300004</v>
      </c>
      <c r="C31" s="25">
        <f>+VLOOKUP($A31,'[1]CUA5.TD'!$A$12:$E$42,3,0)/1000000000</f>
        <v>96.111276329619997</v>
      </c>
      <c r="D31" s="25">
        <f>+VLOOKUP($A31,'[1]CUA5.TD'!$A$12:$E$42,4,0)/1000000000</f>
        <v>43.511116588619998</v>
      </c>
      <c r="E31" s="25">
        <f>+VLOOKUP($A31,'[1]CUA5.TD'!$A$12:$E$42,5,0)/1000000000</f>
        <v>43.455147825619996</v>
      </c>
      <c r="F31" s="25">
        <f t="shared" si="4"/>
        <v>617.30247183338008</v>
      </c>
      <c r="G31" s="30">
        <f t="shared" si="0"/>
        <v>13.472024694940501</v>
      </c>
      <c r="H31" s="27">
        <f t="shared" si="1"/>
        <v>6.0990016944106644</v>
      </c>
      <c r="I31" s="27">
        <f t="shared" si="2"/>
        <v>6.091156490537859</v>
      </c>
      <c r="J31" s="27">
        <f t="shared" si="5"/>
        <v>45.271604176179849</v>
      </c>
      <c r="K31" s="27">
        <f t="shared" si="5"/>
        <v>99.871369049134813</v>
      </c>
      <c r="M31" s="36"/>
    </row>
    <row r="32" spans="1:14" s="34" customFormat="1" x14ac:dyDescent="0.2">
      <c r="A32" s="24" t="s">
        <v>50</v>
      </c>
      <c r="B32" s="25">
        <f>+VLOOKUP(A32,'[1]CUA5.TD'!$A$12:$E$42,2,0)/1000000000</f>
        <v>800.30941783200001</v>
      </c>
      <c r="C32" s="25">
        <f>+VLOOKUP($A32,'[1]CUA5.TD'!$A$12:$E$42,3,0)/1000000000</f>
        <v>181.00204900286997</v>
      </c>
      <c r="D32" s="25">
        <f>+VLOOKUP($A32,'[1]CUA5.TD'!$A$12:$E$42,4,0)/1000000000</f>
        <v>83.880666260970003</v>
      </c>
      <c r="E32" s="25">
        <f>+VLOOKUP($A32,'[1]CUA5.TD'!$A$12:$E$42,5,0)/1000000000</f>
        <v>83.880666260970003</v>
      </c>
      <c r="F32" s="25">
        <f t="shared" si="4"/>
        <v>619.30736882913004</v>
      </c>
      <c r="G32" s="30">
        <f t="shared" si="0"/>
        <v>22.616508686502261</v>
      </c>
      <c r="H32" s="27">
        <f t="shared" si="1"/>
        <v>10.481029510835786</v>
      </c>
      <c r="I32" s="27">
        <f t="shared" si="2"/>
        <v>10.481029510835786</v>
      </c>
      <c r="J32" s="27">
        <f t="shared" si="5"/>
        <v>46.342384919432597</v>
      </c>
      <c r="K32" s="27">
        <f t="shared" si="5"/>
        <v>100</v>
      </c>
      <c r="M32" s="36"/>
    </row>
    <row r="33" spans="1:13" s="34" customFormat="1" ht="11.25" customHeight="1" x14ac:dyDescent="0.2">
      <c r="A33" s="24" t="s">
        <v>51</v>
      </c>
      <c r="B33" s="25">
        <f>+VLOOKUP(A33,'[1]CUA5.TD'!$A$12:$E$42,2,0)/1000000000</f>
        <v>31359.695522294001</v>
      </c>
      <c r="C33" s="25">
        <f>+VLOOKUP($A33,'[1]CUA5.TD'!$A$12:$E$42,3,0)/1000000000</f>
        <v>6356.5852731813711</v>
      </c>
      <c r="D33" s="25">
        <f>+VLOOKUP($A33,'[1]CUA5.TD'!$A$12:$E$42,4,0)/1000000000</f>
        <v>4650.8665827241712</v>
      </c>
      <c r="E33" s="25">
        <f>+VLOOKUP($A33,'[1]CUA5.TD'!$A$12:$E$42,5,0)/1000000000</f>
        <v>4650.5784635031705</v>
      </c>
      <c r="F33" s="25">
        <f t="shared" si="4"/>
        <v>25003.110249112629</v>
      </c>
      <c r="G33" s="30">
        <f t="shared" si="0"/>
        <v>20.269920250540682</v>
      </c>
      <c r="H33" s="27">
        <f t="shared" si="1"/>
        <v>14.830713453253432</v>
      </c>
      <c r="I33" s="27">
        <f t="shared" si="2"/>
        <v>14.829794696817181</v>
      </c>
      <c r="J33" s="27">
        <f t="shared" si="5"/>
        <v>73.16611644220869</v>
      </c>
      <c r="K33" s="27">
        <f t="shared" si="5"/>
        <v>99.993805042224366</v>
      </c>
      <c r="M33" s="36"/>
    </row>
    <row r="34" spans="1:13" s="34" customFormat="1" ht="11.25" customHeight="1" x14ac:dyDescent="0.2">
      <c r="A34" s="24" t="s">
        <v>52</v>
      </c>
      <c r="B34" s="25">
        <f>+VLOOKUP(A34,'[1]CUA5.TD'!$A$12:$E$42,2,0)/1000000000</f>
        <v>52707.007457633001</v>
      </c>
      <c r="C34" s="25">
        <f>+VLOOKUP($A34,'[1]CUA5.TD'!$A$12:$E$42,3,0)/1000000000</f>
        <v>6940.9498687087789</v>
      </c>
      <c r="D34" s="25">
        <f>+VLOOKUP($A34,'[1]CUA5.TD'!$A$12:$E$42,4,0)/1000000000</f>
        <v>6915.2499462489805</v>
      </c>
      <c r="E34" s="25">
        <f>+VLOOKUP($A34,'[1]CUA5.TD'!$A$12:$E$42,5,0)/1000000000</f>
        <v>6249.2618009672406</v>
      </c>
      <c r="F34" s="25">
        <f t="shared" si="4"/>
        <v>45766.057588924225</v>
      </c>
      <c r="G34" s="30">
        <f t="shared" si="0"/>
        <v>13.168931805297539</v>
      </c>
      <c r="H34" s="27">
        <f t="shared" si="1"/>
        <v>13.120171832573883</v>
      </c>
      <c r="I34" s="27">
        <f t="shared" si="2"/>
        <v>11.856605226526147</v>
      </c>
      <c r="J34" s="27">
        <f t="shared" si="5"/>
        <v>99.629734792126087</v>
      </c>
      <c r="K34" s="27">
        <f t="shared" si="5"/>
        <v>90.369283099550287</v>
      </c>
      <c r="M34" s="36"/>
    </row>
    <row r="35" spans="1:13" s="42" customFormat="1" ht="22.5" x14ac:dyDescent="0.25">
      <c r="A35" s="37" t="s">
        <v>53</v>
      </c>
      <c r="B35" s="38">
        <f>+VLOOKUP(A35,'[1]CUA5.TD'!$A$12:$E$42,2,0)/1000000000</f>
        <v>532.72717041700002</v>
      </c>
      <c r="C35" s="38">
        <f>+VLOOKUP($A35,'[1]CUA5.TD'!$A$12:$E$42,3,0)/1000000000</f>
        <v>140.13004708131001</v>
      </c>
      <c r="D35" s="38">
        <f>+VLOOKUP($A35,'[1]CUA5.TD'!$A$12:$E$42,4,0)/1000000000</f>
        <v>48.068041424</v>
      </c>
      <c r="E35" s="38">
        <f>+VLOOKUP($A35,'[1]CUA5.TD'!$A$12:$E$42,5,0)/1000000000</f>
        <v>47.600811741039998</v>
      </c>
      <c r="F35" s="39">
        <f t="shared" si="4"/>
        <v>392.59712333569001</v>
      </c>
      <c r="G35" s="40">
        <f t="shared" si="0"/>
        <v>26.304280101129656</v>
      </c>
      <c r="H35" s="41">
        <f t="shared" si="1"/>
        <v>9.0230129216750914</v>
      </c>
      <c r="I35" s="41">
        <f t="shared" si="2"/>
        <v>8.9353076742415389</v>
      </c>
      <c r="J35" s="41">
        <f t="shared" si="5"/>
        <v>34.30245149072752</v>
      </c>
      <c r="K35" s="41">
        <f t="shared" si="5"/>
        <v>99.027982690539346</v>
      </c>
      <c r="M35" s="43"/>
    </row>
    <row r="36" spans="1:13" s="42" customFormat="1" ht="22.5" x14ac:dyDescent="0.25">
      <c r="A36" s="44" t="s">
        <v>54</v>
      </c>
      <c r="B36" s="38">
        <f>+VLOOKUP(A36,'[1]CUA5.TD'!$A$12:$E$42,2,0)/1000000000</f>
        <v>55.137210989000003</v>
      </c>
      <c r="C36" s="38">
        <f>+VLOOKUP($A36,'[1]CUA5.TD'!$A$12:$E$42,3,0)/1000000000</f>
        <v>45.882392120040002</v>
      </c>
      <c r="D36" s="38">
        <f>+VLOOKUP($A36,'[1]CUA5.TD'!$A$12:$E$42,4,0)/1000000000</f>
        <v>5.8567724210399996</v>
      </c>
      <c r="E36" s="38">
        <f>+VLOOKUP($A36,'[1]CUA5.TD'!$A$12:$E$42,5,0)/1000000000</f>
        <v>5.6660026439999998</v>
      </c>
      <c r="F36" s="39">
        <f t="shared" si="4"/>
        <v>9.2548188689600011</v>
      </c>
      <c r="G36" s="40">
        <f t="shared" si="0"/>
        <v>83.214931072943898</v>
      </c>
      <c r="H36" s="41">
        <f t="shared" si="1"/>
        <v>10.622177502246966</v>
      </c>
      <c r="I36" s="41">
        <f t="shared" si="2"/>
        <v>10.276186521531494</v>
      </c>
      <c r="J36" s="41">
        <f t="shared" si="5"/>
        <v>12.764749505032768</v>
      </c>
      <c r="K36" s="41">
        <f t="shared" si="5"/>
        <v>96.742749020694845</v>
      </c>
      <c r="M36" s="43"/>
    </row>
    <row r="37" spans="1:13" s="34" customFormat="1" ht="11.25" customHeight="1" x14ac:dyDescent="0.2">
      <c r="A37" s="24" t="s">
        <v>55</v>
      </c>
      <c r="B37" s="25">
        <f>+VLOOKUP(A37,'[1]CUA5.TD'!$A$12:$E$42,2,0)/1000000000</f>
        <v>29883.948204414999</v>
      </c>
      <c r="C37" s="25">
        <f>+VLOOKUP($A37,'[1]CUA5.TD'!$A$12:$E$42,3,0)/1000000000</f>
        <v>4334.7762266304408</v>
      </c>
      <c r="D37" s="25">
        <f>+VLOOKUP($A37,'[1]CUA5.TD'!$A$12:$E$42,4,0)/1000000000</f>
        <v>1735.19675654042</v>
      </c>
      <c r="E37" s="25">
        <f>+VLOOKUP($A37,'[1]CUA5.TD'!$A$12:$E$42,5,0)/1000000000</f>
        <v>1733.8517797466102</v>
      </c>
      <c r="F37" s="25">
        <f t="shared" si="4"/>
        <v>25549.171977784557</v>
      </c>
      <c r="G37" s="30">
        <f t="shared" si="0"/>
        <v>14.505366549892591</v>
      </c>
      <c r="H37" s="27">
        <f t="shared" si="1"/>
        <v>5.8064508232686105</v>
      </c>
      <c r="I37" s="27">
        <f t="shared" si="2"/>
        <v>5.8019501569422944</v>
      </c>
      <c r="J37" s="27">
        <f t="shared" si="5"/>
        <v>40.029673178521683</v>
      </c>
      <c r="K37" s="27">
        <f t="shared" si="5"/>
        <v>99.922488513839127</v>
      </c>
      <c r="M37" s="36"/>
    </row>
    <row r="38" spans="1:13" s="34" customFormat="1" x14ac:dyDescent="0.2">
      <c r="A38" s="24" t="s">
        <v>56</v>
      </c>
      <c r="B38" s="25">
        <f>+VLOOKUP(A38,'[1]CUA5.TD'!$A$12:$E$42,2,0)/1000000000</f>
        <v>5878.3993546310003</v>
      </c>
      <c r="C38" s="25">
        <f>+VLOOKUP($A38,'[1]CUA5.TD'!$A$12:$E$42,3,0)/1000000000</f>
        <v>3687.0105981675097</v>
      </c>
      <c r="D38" s="25">
        <f>+VLOOKUP($A38,'[1]CUA5.TD'!$A$12:$E$42,4,0)/1000000000</f>
        <v>73.528407028800004</v>
      </c>
      <c r="E38" s="25">
        <f>+VLOOKUP($A38,'[1]CUA5.TD'!$A$12:$E$42,5,0)/1000000000</f>
        <v>71.209525181390006</v>
      </c>
      <c r="F38" s="25">
        <f t="shared" si="4"/>
        <v>2191.3887564634906</v>
      </c>
      <c r="G38" s="30">
        <f t="shared" si="0"/>
        <v>62.721335787826064</v>
      </c>
      <c r="H38" s="27">
        <f t="shared" si="1"/>
        <v>1.2508236101869186</v>
      </c>
      <c r="I38" s="27">
        <f t="shared" si="2"/>
        <v>1.2113761057300603</v>
      </c>
      <c r="J38" s="27">
        <f t="shared" si="5"/>
        <v>1.994255374946428</v>
      </c>
      <c r="K38" s="27">
        <f t="shared" si="5"/>
        <v>96.846277593771717</v>
      </c>
      <c r="M38" s="36"/>
    </row>
    <row r="39" spans="1:13" ht="11.25" customHeight="1" x14ac:dyDescent="0.2">
      <c r="A39" s="45" t="s">
        <v>57</v>
      </c>
      <c r="B39" s="46">
        <f>+VLOOKUP(A39,'[1]CUA5.TD'!$A$12:$E$42,2,0)/1000000000</f>
        <v>4337.7940239729996</v>
      </c>
      <c r="C39" s="46">
        <f>+VLOOKUP($A39,'[1]CUA5.TD'!$A$12:$E$42,3,0)/1000000000</f>
        <v>1692.3898298045301</v>
      </c>
      <c r="D39" s="46">
        <f>+VLOOKUP($A39,'[1]CUA5.TD'!$A$12:$E$42,4,0)/1000000000</f>
        <v>189.33112988332002</v>
      </c>
      <c r="E39" s="46">
        <f>+VLOOKUP($A39,'[1]CUA5.TD'!$A$12:$E$42,5,0)/1000000000</f>
        <v>188.34563233032</v>
      </c>
      <c r="F39" s="47">
        <f t="shared" si="4"/>
        <v>2645.4041941684695</v>
      </c>
      <c r="G39" s="48">
        <f t="shared" si="0"/>
        <v>39.014988274027466</v>
      </c>
      <c r="H39" s="49">
        <f t="shared" si="1"/>
        <v>4.3646869546357809</v>
      </c>
      <c r="I39" s="49">
        <f t="shared" si="2"/>
        <v>4.3419680899881374</v>
      </c>
      <c r="J39" s="49">
        <f t="shared" si="5"/>
        <v>11.187205604112361</v>
      </c>
      <c r="K39" s="49">
        <f t="shared" si="5"/>
        <v>99.479484671323021</v>
      </c>
    </row>
    <row r="40" spans="1:13" ht="11.25" customHeight="1" x14ac:dyDescent="0.2">
      <c r="A40" s="50" t="s">
        <v>58</v>
      </c>
      <c r="B40" s="25"/>
      <c r="C40" s="25"/>
      <c r="D40" s="25"/>
      <c r="E40" s="25"/>
      <c r="F40" s="25"/>
      <c r="G40" s="27"/>
      <c r="H40" s="27"/>
      <c r="I40" s="27"/>
      <c r="J40" s="27"/>
      <c r="K40" s="27"/>
    </row>
    <row r="41" spans="1:13" ht="11.25" customHeight="1" x14ac:dyDescent="0.2">
      <c r="A41" s="50"/>
      <c r="B41" s="25"/>
      <c r="C41" s="25"/>
      <c r="D41" s="25"/>
      <c r="E41" s="25"/>
      <c r="F41" s="25"/>
      <c r="G41" s="27"/>
      <c r="H41" s="27"/>
      <c r="I41" s="27"/>
      <c r="J41" s="27"/>
      <c r="K41" s="27"/>
    </row>
    <row r="42" spans="1:13" ht="11.25" customHeight="1" x14ac:dyDescent="0.2">
      <c r="A42" s="51"/>
      <c r="B42" s="52"/>
      <c r="C42" s="52"/>
      <c r="D42" s="52"/>
      <c r="E42" s="52"/>
      <c r="F42" s="25"/>
      <c r="G42" s="53"/>
      <c r="H42" s="54"/>
    </row>
    <row r="43" spans="1:13" ht="11.25" hidden="1" customHeight="1" x14ac:dyDescent="0.2">
      <c r="B43" s="25">
        <f>+B8-[1]CUA2!C27</f>
        <v>0</v>
      </c>
      <c r="C43" s="25">
        <f>+C8-[1]CUA2!D27</f>
        <v>0</v>
      </c>
      <c r="D43" s="25">
        <f>+D8-[1]CUA2!E27</f>
        <v>0</v>
      </c>
      <c r="E43" s="25">
        <f>+E8-[1]CUA2!F27</f>
        <v>0</v>
      </c>
      <c r="F43" s="25">
        <f>+F8-[1]CUA2!G27</f>
        <v>0</v>
      </c>
      <c r="G43" s="53"/>
      <c r="H43" s="53"/>
    </row>
  </sheetData>
  <mergeCells count="11">
    <mergeCell ref="G5:K5"/>
    <mergeCell ref="A1:K1"/>
    <mergeCell ref="A2:K2"/>
    <mergeCell ref="A3:K3"/>
    <mergeCell ref="A4:K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CUA5</vt:lpstr>
      <vt:lpstr>'CUA5'!Área_de_impresión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cp:lastPrinted>2020-03-13T21:31:39Z</cp:lastPrinted>
  <dcterms:created xsi:type="dcterms:W3CDTF">2020-03-13T21:30:24Z</dcterms:created>
  <dcterms:modified xsi:type="dcterms:W3CDTF">2020-03-13T21:32:01Z</dcterms:modified>
</cp:coreProperties>
</file>