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OneDrive\Escritorio\Publicaciones MHCP\INFORME DE EJECUCIÓN PNG\"/>
    </mc:Choice>
  </mc:AlternateContent>
  <xr:revisionPtr revIDLastSave="0" documentId="8_{FA1629ED-36B8-456C-A7FE-BA4A1E9681C9}" xr6:coauthVersionLast="44" xr6:coauthVersionMax="44" xr10:uidLastSave="{00000000-0000-0000-0000-000000000000}"/>
  <bookViews>
    <workbookView xWindow="-120" yWindow="-120" windowWidth="20730" windowHeight="11160" xr2:uid="{C818BAC7-F855-4C4C-8B60-15CFAAB65C0E}"/>
  </bookViews>
  <sheets>
    <sheet name="CUA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" l="1"/>
  <c r="K39" i="1" s="1"/>
  <c r="D39" i="1"/>
  <c r="H39" i="1" s="1"/>
  <c r="C39" i="1"/>
  <c r="G39" i="1" s="1"/>
  <c r="B39" i="1"/>
  <c r="F39" i="1" s="1"/>
  <c r="J38" i="1"/>
  <c r="E38" i="1"/>
  <c r="I38" i="1" s="1"/>
  <c r="D38" i="1"/>
  <c r="H38" i="1" s="1"/>
  <c r="C38" i="1"/>
  <c r="G38" i="1" s="1"/>
  <c r="B38" i="1"/>
  <c r="F38" i="1" s="1"/>
  <c r="G37" i="1"/>
  <c r="F37" i="1"/>
  <c r="E37" i="1"/>
  <c r="K37" i="1" s="1"/>
  <c r="D37" i="1"/>
  <c r="J37" i="1" s="1"/>
  <c r="C37" i="1"/>
  <c r="B37" i="1"/>
  <c r="J36" i="1"/>
  <c r="F36" i="1"/>
  <c r="E36" i="1"/>
  <c r="K36" i="1" s="1"/>
  <c r="D36" i="1"/>
  <c r="C36" i="1"/>
  <c r="B36" i="1"/>
  <c r="I36" i="1" s="1"/>
  <c r="I35" i="1"/>
  <c r="H35" i="1"/>
  <c r="E35" i="1"/>
  <c r="D35" i="1"/>
  <c r="K35" i="1" s="1"/>
  <c r="C35" i="1"/>
  <c r="G35" i="1" s="1"/>
  <c r="B35" i="1"/>
  <c r="F35" i="1" s="1"/>
  <c r="J34" i="1"/>
  <c r="E34" i="1"/>
  <c r="I34" i="1" s="1"/>
  <c r="D34" i="1"/>
  <c r="H34" i="1" s="1"/>
  <c r="C34" i="1"/>
  <c r="G34" i="1" s="1"/>
  <c r="B34" i="1"/>
  <c r="F34" i="1" s="1"/>
  <c r="G33" i="1"/>
  <c r="F33" i="1"/>
  <c r="E33" i="1"/>
  <c r="K33" i="1" s="1"/>
  <c r="D33" i="1"/>
  <c r="J33" i="1" s="1"/>
  <c r="C33" i="1"/>
  <c r="B33" i="1"/>
  <c r="J32" i="1"/>
  <c r="F32" i="1"/>
  <c r="E32" i="1"/>
  <c r="K32" i="1" s="1"/>
  <c r="D32" i="1"/>
  <c r="C32" i="1"/>
  <c r="B32" i="1"/>
  <c r="I32" i="1" s="1"/>
  <c r="I31" i="1"/>
  <c r="E31" i="1"/>
  <c r="D31" i="1"/>
  <c r="H31" i="1" s="1"/>
  <c r="C31" i="1"/>
  <c r="G31" i="1" s="1"/>
  <c r="B31" i="1"/>
  <c r="F31" i="1" s="1"/>
  <c r="J30" i="1"/>
  <c r="E30" i="1"/>
  <c r="I30" i="1" s="1"/>
  <c r="D30" i="1"/>
  <c r="H30" i="1" s="1"/>
  <c r="C30" i="1"/>
  <c r="G30" i="1" s="1"/>
  <c r="B30" i="1"/>
  <c r="F30" i="1" s="1"/>
  <c r="G29" i="1"/>
  <c r="F29" i="1"/>
  <c r="E29" i="1"/>
  <c r="K29" i="1" s="1"/>
  <c r="D29" i="1"/>
  <c r="J29" i="1" s="1"/>
  <c r="C29" i="1"/>
  <c r="B29" i="1"/>
  <c r="J28" i="1"/>
  <c r="F28" i="1"/>
  <c r="E28" i="1"/>
  <c r="K28" i="1" s="1"/>
  <c r="D28" i="1"/>
  <c r="C28" i="1"/>
  <c r="B28" i="1"/>
  <c r="I28" i="1" s="1"/>
  <c r="E27" i="1"/>
  <c r="D27" i="1"/>
  <c r="H27" i="1" s="1"/>
  <c r="C27" i="1"/>
  <c r="G27" i="1" s="1"/>
  <c r="B27" i="1"/>
  <c r="F27" i="1" s="1"/>
  <c r="J26" i="1"/>
  <c r="E26" i="1"/>
  <c r="I26" i="1" s="1"/>
  <c r="D26" i="1"/>
  <c r="H26" i="1" s="1"/>
  <c r="C26" i="1"/>
  <c r="G26" i="1" s="1"/>
  <c r="B26" i="1"/>
  <c r="F26" i="1" s="1"/>
  <c r="G25" i="1"/>
  <c r="F25" i="1"/>
  <c r="E25" i="1"/>
  <c r="K25" i="1" s="1"/>
  <c r="D25" i="1"/>
  <c r="J25" i="1" s="1"/>
  <c r="C25" i="1"/>
  <c r="B25" i="1"/>
  <c r="J24" i="1"/>
  <c r="F24" i="1"/>
  <c r="E24" i="1"/>
  <c r="K24" i="1" s="1"/>
  <c r="D24" i="1"/>
  <c r="C24" i="1"/>
  <c r="B24" i="1"/>
  <c r="I24" i="1" s="1"/>
  <c r="H23" i="1"/>
  <c r="E23" i="1"/>
  <c r="D23" i="1"/>
  <c r="K23" i="1" s="1"/>
  <c r="C23" i="1"/>
  <c r="G23" i="1" s="1"/>
  <c r="B23" i="1"/>
  <c r="F23" i="1" s="1"/>
  <c r="J22" i="1"/>
  <c r="E22" i="1"/>
  <c r="I22" i="1" s="1"/>
  <c r="D22" i="1"/>
  <c r="H22" i="1" s="1"/>
  <c r="C22" i="1"/>
  <c r="G22" i="1" s="1"/>
  <c r="B22" i="1"/>
  <c r="F22" i="1" s="1"/>
  <c r="G21" i="1"/>
  <c r="F21" i="1"/>
  <c r="E21" i="1"/>
  <c r="K21" i="1" s="1"/>
  <c r="D21" i="1"/>
  <c r="H21" i="1" s="1"/>
  <c r="C21" i="1"/>
  <c r="B21" i="1"/>
  <c r="J20" i="1"/>
  <c r="F20" i="1"/>
  <c r="E20" i="1"/>
  <c r="K20" i="1" s="1"/>
  <c r="D20" i="1"/>
  <c r="C20" i="1"/>
  <c r="B20" i="1"/>
  <c r="I20" i="1" s="1"/>
  <c r="H19" i="1"/>
  <c r="E19" i="1"/>
  <c r="D19" i="1"/>
  <c r="K19" i="1" s="1"/>
  <c r="C19" i="1"/>
  <c r="G19" i="1" s="1"/>
  <c r="B19" i="1"/>
  <c r="F19" i="1" s="1"/>
  <c r="J18" i="1"/>
  <c r="E18" i="1"/>
  <c r="I18" i="1" s="1"/>
  <c r="D18" i="1"/>
  <c r="H18" i="1" s="1"/>
  <c r="C18" i="1"/>
  <c r="G18" i="1" s="1"/>
  <c r="B18" i="1"/>
  <c r="F18" i="1" s="1"/>
  <c r="G17" i="1"/>
  <c r="F17" i="1"/>
  <c r="E17" i="1"/>
  <c r="K17" i="1" s="1"/>
  <c r="D17" i="1"/>
  <c r="J17" i="1" s="1"/>
  <c r="C17" i="1"/>
  <c r="B17" i="1"/>
  <c r="J16" i="1"/>
  <c r="F16" i="1"/>
  <c r="E16" i="1"/>
  <c r="K16" i="1" s="1"/>
  <c r="D16" i="1"/>
  <c r="C16" i="1"/>
  <c r="B16" i="1"/>
  <c r="I16" i="1" s="1"/>
  <c r="H15" i="1"/>
  <c r="E15" i="1"/>
  <c r="D15" i="1"/>
  <c r="K15" i="1" s="1"/>
  <c r="C15" i="1"/>
  <c r="G15" i="1" s="1"/>
  <c r="B15" i="1"/>
  <c r="F15" i="1" s="1"/>
  <c r="J14" i="1"/>
  <c r="E14" i="1"/>
  <c r="I14" i="1" s="1"/>
  <c r="D14" i="1"/>
  <c r="H14" i="1" s="1"/>
  <c r="C14" i="1"/>
  <c r="G14" i="1" s="1"/>
  <c r="B14" i="1"/>
  <c r="F14" i="1" s="1"/>
  <c r="G13" i="1"/>
  <c r="F13" i="1"/>
  <c r="E13" i="1"/>
  <c r="K13" i="1" s="1"/>
  <c r="D13" i="1"/>
  <c r="J13" i="1" s="1"/>
  <c r="C13" i="1"/>
  <c r="B13" i="1"/>
  <c r="J12" i="1"/>
  <c r="F12" i="1"/>
  <c r="E12" i="1"/>
  <c r="K12" i="1" s="1"/>
  <c r="D12" i="1"/>
  <c r="C12" i="1"/>
  <c r="B12" i="1"/>
  <c r="I12" i="1" s="1"/>
  <c r="H11" i="1"/>
  <c r="E11" i="1"/>
  <c r="D11" i="1"/>
  <c r="K11" i="1" s="1"/>
  <c r="C11" i="1"/>
  <c r="G11" i="1" s="1"/>
  <c r="B11" i="1"/>
  <c r="F11" i="1" s="1"/>
  <c r="J10" i="1"/>
  <c r="E10" i="1"/>
  <c r="I10" i="1" s="1"/>
  <c r="D10" i="1"/>
  <c r="H10" i="1" s="1"/>
  <c r="C10" i="1"/>
  <c r="G10" i="1" s="1"/>
  <c r="B10" i="1"/>
  <c r="F10" i="1" s="1"/>
  <c r="G9" i="1"/>
  <c r="F9" i="1"/>
  <c r="E9" i="1"/>
  <c r="K9" i="1" s="1"/>
  <c r="D9" i="1"/>
  <c r="H9" i="1" s="1"/>
  <c r="C9" i="1"/>
  <c r="B9" i="1"/>
  <c r="A3" i="1"/>
  <c r="F8" i="1" l="1"/>
  <c r="F43" i="1" s="1"/>
  <c r="K10" i="1"/>
  <c r="I11" i="1"/>
  <c r="G12" i="1"/>
  <c r="K14" i="1"/>
  <c r="I15" i="1"/>
  <c r="G16" i="1"/>
  <c r="K18" i="1"/>
  <c r="I19" i="1"/>
  <c r="G20" i="1"/>
  <c r="K22" i="1"/>
  <c r="I23" i="1"/>
  <c r="G24" i="1"/>
  <c r="K26" i="1"/>
  <c r="I27" i="1"/>
  <c r="G28" i="1"/>
  <c r="K30" i="1"/>
  <c r="G32" i="1"/>
  <c r="K34" i="1"/>
  <c r="G36" i="1"/>
  <c r="K38" i="1"/>
  <c r="I39" i="1"/>
  <c r="J11" i="1"/>
  <c r="H12" i="1"/>
  <c r="J15" i="1"/>
  <c r="H16" i="1"/>
  <c r="J19" i="1"/>
  <c r="H20" i="1"/>
  <c r="J23" i="1"/>
  <c r="H24" i="1"/>
  <c r="J27" i="1"/>
  <c r="H28" i="1"/>
  <c r="J31" i="1"/>
  <c r="H32" i="1"/>
  <c r="J35" i="1"/>
  <c r="H36" i="1"/>
  <c r="J39" i="1"/>
  <c r="K27" i="1"/>
  <c r="K31" i="1"/>
  <c r="B8" i="1"/>
  <c r="B43" i="1" s="1"/>
  <c r="H29" i="1"/>
  <c r="H33" i="1"/>
  <c r="H37" i="1"/>
  <c r="H13" i="1"/>
  <c r="H17" i="1"/>
  <c r="H25" i="1"/>
  <c r="C8" i="1"/>
  <c r="I9" i="1"/>
  <c r="I13" i="1"/>
  <c r="I17" i="1"/>
  <c r="I21" i="1"/>
  <c r="I25" i="1"/>
  <c r="I29" i="1"/>
  <c r="I33" i="1"/>
  <c r="I37" i="1"/>
  <c r="D8" i="1"/>
  <c r="J9" i="1"/>
  <c r="J21" i="1"/>
  <c r="E8" i="1"/>
  <c r="D43" i="1" l="1"/>
  <c r="H8" i="1"/>
  <c r="J8" i="1"/>
  <c r="E43" i="1"/>
  <c r="K8" i="1"/>
  <c r="I8" i="1"/>
  <c r="C43" i="1"/>
  <c r="G8" i="1"/>
</calcChain>
</file>

<file path=xl/sharedStrings.xml><?xml version="1.0" encoding="utf-8"?>
<sst xmlns="http://schemas.openxmlformats.org/spreadsheetml/2006/main" count="59" uniqueCount="59">
  <si>
    <t>Cuadro No. 5</t>
  </si>
  <si>
    <t>Ejecución del presupuesto del Gobierno Central por sectores</t>
  </si>
  <si>
    <t>Miles de millones de pesos</t>
  </si>
  <si>
    <t>Sector</t>
  </si>
  <si>
    <t>Apropiación 
Vigente</t>
  </si>
  <si>
    <t>Compromiso</t>
  </si>
  <si>
    <t>Obligación</t>
  </si>
  <si>
    <t>Pago</t>
  </si>
  <si>
    <t>Apropiación sin 
comprometer</t>
  </si>
  <si>
    <t>Porcentaje de ejecución</t>
  </si>
  <si>
    <t>Vigente</t>
  </si>
  <si>
    <t>Comp./Apro.</t>
  </si>
  <si>
    <t>Oblig./Apro.</t>
  </si>
  <si>
    <t>Pago/Apro.</t>
  </si>
  <si>
    <t>Oblig./Comp.</t>
  </si>
  <si>
    <t>Pago/Oblig.</t>
  </si>
  <si>
    <t>(1)</t>
  </si>
  <si>
    <t>(2)</t>
  </si>
  <si>
    <t>(3)</t>
  </si>
  <si>
    <t>(4)</t>
  </si>
  <si>
    <t>(5)=(1-2)</t>
  </si>
  <si>
    <t>(6)=(2/1)</t>
  </si>
  <si>
    <t>(7)=(3/1)</t>
  </si>
  <si>
    <t>(8)=(4/1)</t>
  </si>
  <si>
    <t>(9)=(3/2)</t>
  </si>
  <si>
    <t>(10)=(4/3)</t>
  </si>
  <si>
    <t>TOTAL GOBIERNO CENTRAL</t>
  </si>
  <si>
    <t>AGRICULTURA Y DESARROLLO RURAL</t>
  </si>
  <si>
    <t>AMBIENTE Y DESARROLLO SOSTENIBLE</t>
  </si>
  <si>
    <t>CIENCIA, TECNOLOGÍA E INNOVACIÓN</t>
  </si>
  <si>
    <t>COMERCIO, INDUSTRIA Y TURISMO</t>
  </si>
  <si>
    <t>CONGRESO DE LA REPÚBLICA</t>
  </si>
  <si>
    <t>CULTURA</t>
  </si>
  <si>
    <t>DEFENSA Y POLICÍA</t>
  </si>
  <si>
    <t>DEPORTE Y RECREACIÓN</t>
  </si>
  <si>
    <t>EDUCACIÓN</t>
  </si>
  <si>
    <t>EMPLEO PÚBLICO</t>
  </si>
  <si>
    <t>FISCALÍA</t>
  </si>
  <si>
    <t>HACIENDA</t>
  </si>
  <si>
    <t>INCLUSIÓN SOCIAL Y RECONCILIACIÓN</t>
  </si>
  <si>
    <t>INFORMACIÓN ESTADÍSTICA</t>
  </si>
  <si>
    <t>INTELIGENCIA</t>
  </si>
  <si>
    <t>INTERIOR</t>
  </si>
  <si>
    <t>JUSTICIA Y DEL DERECHO</t>
  </si>
  <si>
    <t>MINAS Y ENERGÍA</t>
  </si>
  <si>
    <t>ORGANISMOS DE CONTROL</t>
  </si>
  <si>
    <t>PLANEACIÓN</t>
  </si>
  <si>
    <t>PRESIDENCIA DE LA REPÚBLICA</t>
  </si>
  <si>
    <t>RAMA JUDICIAL</t>
  </si>
  <si>
    <t>REGISTRADURÍA</t>
  </si>
  <si>
    <t>RELACIONES EXTERIORES</t>
  </si>
  <si>
    <t>SALUD Y PROTECCIÓN SOCIAL</t>
  </si>
  <si>
    <t>SERVICIO DE LA DEUDA PÚBLICA NACIONAL</t>
  </si>
  <si>
    <t>SISTEMA INTEGRAL DE VERDAD, JUSTICIA, REPARACIÓN Y NO REPETICIÓN</t>
  </si>
  <si>
    <t>TECNOLOGÍAS DE LA INFORMACIÓN Y LAS COMUNICACIONES</t>
  </si>
  <si>
    <t>TRABAJO</t>
  </si>
  <si>
    <t>TRANSPORTE</t>
  </si>
  <si>
    <t>VIVIENDA, CIUDAD Y TERRITORIO</t>
  </si>
  <si>
    <t>Fuente: Dirección General del Presupuesto Público Nal. - Subdirección de Análisis y Consolidación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</si>
</sst>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[$-240A]d&quot; de &quot;mmmm&quot; de &quot;yyyy;@"/>
    <numFmt numFmtId="165" formatCode="_(* #,##0.00_);_(* \(#,##0.00\);_(* &quot;-&quot;??_);_(@_)"/>
    <numFmt numFmtId="166" formatCode="_ * #,##0_ ;_ * \-#,##0_ ;_ * &quot;-&quot;??_ ;_ @_ "/>
    <numFmt numFmtId="167" formatCode="_(* #,##0_);_(* \(#,##0\);_(* &quot;-&quot;??_);_(@_)"/>
    <numFmt numFmtId="168" formatCode="_ * #,##0.0_ ;_ * \-#,##0.0_ ;_ * &quot;-&quot;??_ ;_ @_ "/>
    <numFmt numFmtId="169" formatCode="_ * #,##0.00_ ;_ * \-#,##0.00_ ;_ * &quot;-&quot;??_ ;_ @_ "/>
    <numFmt numFmtId="170" formatCode="0.0%"/>
    <numFmt numFmtId="171" formatCode="_(* #,##0.0_);_(* \(#,##0.0\);_(* &quot;-&quot;??_);_(@_)"/>
    <numFmt numFmtId="172" formatCode="_-* #,##0.0_-;\-* #,##0.0_-;_-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11.05"/>
      <color indexed="8"/>
      <name val="Arial"/>
      <family val="2"/>
    </font>
    <font>
      <b/>
      <sz val="8"/>
      <color theme="0"/>
      <name val="Arial"/>
      <family val="2"/>
    </font>
    <font>
      <b/>
      <sz val="11.25"/>
      <color indexed="8"/>
      <name val="Arial"/>
      <family val="2"/>
    </font>
    <font>
      <sz val="8"/>
      <color theme="0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4" tint="0.79998168889431442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79998168889431442"/>
      </left>
      <right/>
      <top style="thin">
        <color theme="4" tint="0.59999389629810485"/>
      </top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/>
      <top style="thin">
        <color theme="3" tint="0.79998168889431442"/>
      </top>
      <bottom/>
      <diagonal/>
    </border>
    <border>
      <left/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10" fillId="0" borderId="0"/>
    <xf numFmtId="164" fontId="10" fillId="0" borderId="0"/>
    <xf numFmtId="164" fontId="13" fillId="0" borderId="0"/>
  </cellStyleXfs>
  <cellXfs count="49">
    <xf numFmtId="0" fontId="0" fillId="0" borderId="0" xfId="0"/>
    <xf numFmtId="164" fontId="3" fillId="0" borderId="0" xfId="4" applyFont="1" applyAlignment="1">
      <alignment horizontal="center"/>
    </xf>
    <xf numFmtId="0" fontId="4" fillId="0" borderId="0" xfId="0" applyFont="1"/>
    <xf numFmtId="9" fontId="4" fillId="0" borderId="0" xfId="3" applyFont="1"/>
    <xf numFmtId="164" fontId="5" fillId="0" borderId="0" xfId="4" applyFont="1" applyAlignment="1">
      <alignment horizontal="center"/>
    </xf>
    <xf numFmtId="166" fontId="7" fillId="2" borderId="0" xfId="5" applyNumberFormat="1" applyFont="1" applyFill="1" applyAlignment="1">
      <alignment horizontal="left" vertical="top" wrapText="1"/>
    </xf>
    <xf numFmtId="167" fontId="7" fillId="2" borderId="0" xfId="6" applyNumberFormat="1" applyFont="1" applyFill="1" applyAlignment="1">
      <alignment horizontal="center" vertical="top" wrapText="1"/>
    </xf>
    <xf numFmtId="166" fontId="7" fillId="2" borderId="0" xfId="5" applyNumberFormat="1" applyFont="1" applyFill="1" applyAlignment="1">
      <alignment horizontal="center" vertical="top" wrapText="1"/>
    </xf>
    <xf numFmtId="168" fontId="7" fillId="2" borderId="1" xfId="1" applyNumberFormat="1" applyFont="1" applyFill="1" applyBorder="1" applyAlignment="1">
      <alignment horizontal="center"/>
    </xf>
    <xf numFmtId="168" fontId="7" fillId="2" borderId="2" xfId="1" applyNumberFormat="1" applyFont="1" applyFill="1" applyBorder="1" applyAlignment="1">
      <alignment horizontal="center"/>
    </xf>
    <xf numFmtId="168" fontId="7" fillId="2" borderId="3" xfId="7" applyNumberFormat="1" applyFont="1" applyFill="1" applyBorder="1" applyAlignment="1">
      <alignment horizontal="center"/>
    </xf>
    <xf numFmtId="168" fontId="7" fillId="2" borderId="0" xfId="7" applyNumberFormat="1" applyFont="1" applyFill="1" applyAlignment="1">
      <alignment horizontal="center"/>
    </xf>
    <xf numFmtId="0" fontId="4" fillId="0" borderId="0" xfId="0" applyFont="1" applyAlignment="1">
      <alignment vertical="center"/>
    </xf>
    <xf numFmtId="9" fontId="4" fillId="0" borderId="0" xfId="3" applyFont="1" applyAlignment="1">
      <alignment vertical="center"/>
    </xf>
    <xf numFmtId="167" fontId="9" fillId="2" borderId="0" xfId="1" applyNumberFormat="1" applyFont="1" applyFill="1"/>
    <xf numFmtId="166" fontId="7" fillId="2" borderId="0" xfId="1" quotePrefix="1" applyNumberFormat="1" applyFont="1" applyFill="1" applyAlignment="1">
      <alignment horizontal="center"/>
    </xf>
    <xf numFmtId="166" fontId="7" fillId="2" borderId="0" xfId="1" applyNumberFormat="1" applyFont="1" applyFill="1" applyAlignment="1">
      <alignment horizontal="center"/>
    </xf>
    <xf numFmtId="168" fontId="7" fillId="2" borderId="4" xfId="7" quotePrefix="1" applyNumberFormat="1" applyFont="1" applyFill="1" applyBorder="1" applyAlignment="1">
      <alignment horizontal="center"/>
    </xf>
    <xf numFmtId="168" fontId="7" fillId="2" borderId="0" xfId="7" quotePrefix="1" applyNumberFormat="1" applyFont="1" applyFill="1" applyAlignment="1">
      <alignment horizontal="center"/>
    </xf>
    <xf numFmtId="164" fontId="11" fillId="3" borderId="0" xfId="8" applyFont="1" applyFill="1"/>
    <xf numFmtId="166" fontId="11" fillId="3" borderId="0" xfId="7" applyNumberFormat="1" applyFont="1" applyFill="1"/>
    <xf numFmtId="168" fontId="11" fillId="3" borderId="4" xfId="7" applyNumberFormat="1" applyFont="1" applyFill="1" applyBorder="1"/>
    <xf numFmtId="168" fontId="11" fillId="3" borderId="0" xfId="7" applyNumberFormat="1" applyFont="1" applyFill="1"/>
    <xf numFmtId="167" fontId="4" fillId="0" borderId="0" xfId="3" applyNumberFormat="1" applyFont="1"/>
    <xf numFmtId="0" fontId="12" fillId="0" borderId="0" xfId="0" applyFont="1" applyAlignment="1">
      <alignment horizontal="left"/>
    </xf>
    <xf numFmtId="166" fontId="5" fillId="0" borderId="0" xfId="7" applyNumberFormat="1" applyFont="1"/>
    <xf numFmtId="168" fontId="5" fillId="0" borderId="5" xfId="7" applyNumberFormat="1" applyFont="1" applyBorder="1"/>
    <xf numFmtId="168" fontId="5" fillId="0" borderId="0" xfId="7" applyNumberFormat="1" applyFont="1"/>
    <xf numFmtId="167" fontId="4" fillId="0" borderId="0" xfId="0" applyNumberFormat="1" applyFont="1"/>
    <xf numFmtId="10" fontId="4" fillId="0" borderId="0" xfId="3" applyNumberFormat="1" applyFont="1"/>
    <xf numFmtId="168" fontId="5" fillId="0" borderId="4" xfId="7" applyNumberFormat="1" applyFont="1" applyBorder="1"/>
    <xf numFmtId="170" fontId="4" fillId="0" borderId="0" xfId="3" applyNumberFormat="1" applyFont="1"/>
    <xf numFmtId="0" fontId="12" fillId="0" borderId="0" xfId="0" applyFont="1" applyAlignment="1">
      <alignment horizontal="left" vertical="top" wrapText="1"/>
    </xf>
    <xf numFmtId="166" fontId="5" fillId="0" borderId="0" xfId="7" applyNumberFormat="1" applyFont="1" applyAlignment="1">
      <alignment vertical="top"/>
    </xf>
    <xf numFmtId="166" fontId="5" fillId="0" borderId="0" xfId="7" applyNumberFormat="1" applyFont="1" applyAlignment="1">
      <alignment vertical="top" wrapText="1"/>
    </xf>
    <xf numFmtId="168" fontId="5" fillId="0" borderId="4" xfId="7" applyNumberFormat="1" applyFont="1" applyBorder="1" applyAlignment="1">
      <alignment vertical="top" wrapText="1"/>
    </xf>
    <xf numFmtId="168" fontId="5" fillId="0" borderId="0" xfId="7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9" fontId="4" fillId="0" borderId="0" xfId="3" applyFont="1" applyAlignment="1">
      <alignment vertical="top" wrapText="1"/>
    </xf>
    <xf numFmtId="164" fontId="5" fillId="0" borderId="6" xfId="9" applyFont="1" applyBorder="1"/>
    <xf numFmtId="166" fontId="5" fillId="0" borderId="6" xfId="7" applyNumberFormat="1" applyFont="1" applyBorder="1"/>
    <xf numFmtId="166" fontId="5" fillId="0" borderId="7" xfId="7" applyNumberFormat="1" applyFont="1" applyBorder="1"/>
    <xf numFmtId="168" fontId="5" fillId="0" borderId="8" xfId="7" applyNumberFormat="1" applyFont="1" applyBorder="1"/>
    <xf numFmtId="168" fontId="5" fillId="0" borderId="6" xfId="7" applyNumberFormat="1" applyFont="1" applyBorder="1"/>
    <xf numFmtId="164" fontId="12" fillId="0" borderId="0" xfId="10" applyFont="1" applyAlignment="1">
      <alignment horizontal="left"/>
    </xf>
    <xf numFmtId="0" fontId="12" fillId="0" borderId="0" xfId="10" applyNumberFormat="1" applyFont="1" applyAlignment="1">
      <alignment horizontal="left"/>
    </xf>
    <xf numFmtId="41" fontId="11" fillId="0" borderId="0" xfId="2" applyFont="1"/>
    <xf numFmtId="171" fontId="5" fillId="0" borderId="0" xfId="1" applyNumberFormat="1" applyFont="1"/>
    <xf numFmtId="172" fontId="11" fillId="0" borderId="0" xfId="2" applyNumberFormat="1" applyFont="1"/>
  </cellXfs>
  <cellStyles count="11">
    <cellStyle name="Millares" xfId="1" builtinId="3"/>
    <cellStyle name="Millares [0]" xfId="2" builtinId="6"/>
    <cellStyle name="Millares 4 3" xfId="6" xr:uid="{4603FB72-55AC-42DB-87AE-7724DD25E02D}"/>
    <cellStyle name="Millares 7 2" xfId="5" xr:uid="{507B936A-A4DE-4B12-8BAF-76364A9B8280}"/>
    <cellStyle name="Millares_CIFRAS PAGINA WEB 1995 - 2003" xfId="10" xr:uid="{F3739D66-0650-4660-83C5-BFBC4738C856}"/>
    <cellStyle name="Millares_Plano ejecucion principales programas julio 13 - Despues de consejo de ministros" xfId="7" xr:uid="{EF4DF6C3-9A2C-48EA-AF4B-92C13CC0E9ED}"/>
    <cellStyle name="Normal" xfId="0" builtinId="0"/>
    <cellStyle name="Normal_archivoplanoacumulado.junio.sacado.julio17-2007-sector" xfId="8" xr:uid="{49CE92AB-E4BB-4DF0-8CB6-379E7A65E6FB}"/>
    <cellStyle name="Normal_Libro2" xfId="9" xr:uid="{A0A78D6E-B47B-4202-BD6E-B11956D3594E}"/>
    <cellStyle name="Normal_Principales Programas 2007" xfId="4" xr:uid="{D18282D5-21D0-4180-9DC9-97EA80FDC12B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de%20ejecuci&#243;n%20MARZ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ASE FINAL"/>
      <sheetName val="CUA1.TD"/>
      <sheetName val="CUA1"/>
      <sheetName val="CUA2.TD"/>
      <sheetName val="CUA2"/>
      <sheetName val="CUA3.TD"/>
      <sheetName val="CUA3"/>
      <sheetName val="CUA4.TD"/>
      <sheetName val="CUA4"/>
      <sheetName val="CUA5.TD"/>
      <sheetName val="CUA5"/>
      <sheetName val="CUA6. TD"/>
      <sheetName val="CUA6"/>
      <sheetName val="TD.CUA7"/>
      <sheetName val="CUA7"/>
      <sheetName val="CUA8.TD"/>
      <sheetName val="CUA8"/>
      <sheetName val="CUA9.TD"/>
      <sheetName val="CUA9"/>
      <sheetName val="CUA10.TD"/>
      <sheetName val="CUA10"/>
    </sheetNames>
    <sheetDataSet>
      <sheetData sheetId="0"/>
      <sheetData sheetId="1"/>
      <sheetData sheetId="2"/>
      <sheetData sheetId="3">
        <row r="3">
          <cell r="A3" t="str">
            <v>Acumulada a marzo de 2020</v>
          </cell>
        </row>
      </sheetData>
      <sheetData sheetId="4"/>
      <sheetData sheetId="5">
        <row r="27">
          <cell r="C27">
            <v>255241.67902596897</v>
          </cell>
          <cell r="D27">
            <v>78820.531299763941</v>
          </cell>
          <cell r="E27">
            <v>46743.305658517733</v>
          </cell>
          <cell r="F27">
            <v>44845.048715686607</v>
          </cell>
          <cell r="G27">
            <v>176421.14772620506</v>
          </cell>
        </row>
      </sheetData>
      <sheetData sheetId="6"/>
      <sheetData sheetId="7"/>
      <sheetData sheetId="8"/>
      <sheetData sheetId="9"/>
      <sheetData sheetId="10">
        <row r="12">
          <cell r="A12" t="str">
            <v>AGRICULTURA Y DESARROLLO RURAL</v>
          </cell>
          <cell r="B12">
            <v>1814646533078</v>
          </cell>
          <cell r="C12">
            <v>740294353367.81006</v>
          </cell>
          <cell r="D12">
            <v>200724465393.24997</v>
          </cell>
          <cell r="E12">
            <v>180238780345.89999</v>
          </cell>
        </row>
        <row r="13">
          <cell r="A13" t="str">
            <v>AMBIENTE Y DESARROLLO SOSTENIBLE</v>
          </cell>
          <cell r="B13">
            <v>558800522379</v>
          </cell>
          <cell r="C13">
            <v>225805986794.37003</v>
          </cell>
          <cell r="D13">
            <v>76128027212.330002</v>
          </cell>
          <cell r="E13">
            <v>74279724105.98999</v>
          </cell>
        </row>
        <row r="14">
          <cell r="A14" t="str">
            <v>CIENCIA, TECNOLOGÍA E INNOVACIÓN</v>
          </cell>
          <cell r="B14">
            <v>392362614395</v>
          </cell>
          <cell r="C14">
            <v>102445567363.10001</v>
          </cell>
          <cell r="D14">
            <v>5837171291.4099998</v>
          </cell>
          <cell r="E14">
            <v>5205071807.4099998</v>
          </cell>
        </row>
        <row r="15">
          <cell r="A15" t="str">
            <v>COMERCIO, INDUSTRIA Y TURISMO</v>
          </cell>
          <cell r="B15">
            <v>692424581471</v>
          </cell>
          <cell r="C15">
            <v>382492094178.27002</v>
          </cell>
          <cell r="D15">
            <v>124036891764.44002</v>
          </cell>
          <cell r="E15">
            <v>94071964688.440018</v>
          </cell>
        </row>
        <row r="16">
          <cell r="A16" t="str">
            <v>CONGRESO DE LA REPÚBLICA</v>
          </cell>
          <cell r="B16">
            <v>632879829558</v>
          </cell>
          <cell r="C16">
            <v>204349557613.39001</v>
          </cell>
          <cell r="D16">
            <v>114673535242.01001</v>
          </cell>
          <cell r="E16">
            <v>114611820892.01001</v>
          </cell>
        </row>
        <row r="17">
          <cell r="A17" t="str">
            <v>CULTURA</v>
          </cell>
          <cell r="B17">
            <v>387569712594</v>
          </cell>
          <cell r="C17">
            <v>165904286136.84</v>
          </cell>
          <cell r="D17">
            <v>63754218763.389999</v>
          </cell>
          <cell r="E17">
            <v>50677056553.560005</v>
          </cell>
        </row>
        <row r="18">
          <cell r="A18" t="str">
            <v>DEFENSA Y POLICÍA</v>
          </cell>
          <cell r="B18">
            <v>32745787569077</v>
          </cell>
          <cell r="C18">
            <v>9109744111137.1445</v>
          </cell>
          <cell r="D18">
            <v>6455703085042.5654</v>
          </cell>
          <cell r="E18">
            <v>6374110751043.6211</v>
          </cell>
        </row>
        <row r="19">
          <cell r="A19" t="str">
            <v>DEPORTE Y RECREACIÓN</v>
          </cell>
          <cell r="B19">
            <v>676735110160</v>
          </cell>
          <cell r="C19">
            <v>153670305988.94</v>
          </cell>
          <cell r="D19">
            <v>33763449540.850002</v>
          </cell>
          <cell r="E19">
            <v>33760715192.850002</v>
          </cell>
        </row>
        <row r="20">
          <cell r="A20" t="str">
            <v>EDUCACIÓN</v>
          </cell>
          <cell r="B20">
            <v>44214878222902</v>
          </cell>
          <cell r="C20">
            <v>21201380216015.793</v>
          </cell>
          <cell r="D20">
            <v>11742540805958.15</v>
          </cell>
          <cell r="E20">
            <v>10857740434272.08</v>
          </cell>
        </row>
        <row r="21">
          <cell r="A21" t="str">
            <v>EMPLEO PÚBLICO</v>
          </cell>
          <cell r="B21">
            <v>49692042524</v>
          </cell>
          <cell r="C21">
            <v>17119245385.630001</v>
          </cell>
          <cell r="D21">
            <v>6201415551.0200005</v>
          </cell>
          <cell r="E21">
            <v>6141850432.0200005</v>
          </cell>
        </row>
        <row r="22">
          <cell r="A22" t="str">
            <v>FISCALÍA</v>
          </cell>
          <cell r="B22">
            <v>3922151257129</v>
          </cell>
          <cell r="C22">
            <v>1079941289716.7902</v>
          </cell>
          <cell r="D22">
            <v>762162740661.65002</v>
          </cell>
          <cell r="E22">
            <v>756145857074.65002</v>
          </cell>
        </row>
        <row r="23">
          <cell r="A23" t="str">
            <v>HACIENDA</v>
          </cell>
          <cell r="B23">
            <v>15655179588212</v>
          </cell>
          <cell r="C23">
            <v>2845792899629.1001</v>
          </cell>
          <cell r="D23">
            <v>1942198986307.8003</v>
          </cell>
          <cell r="E23">
            <v>1939624684933.8003</v>
          </cell>
        </row>
        <row r="24">
          <cell r="A24" t="str">
            <v>INCLUSIÓN SOCIAL Y RECONCILIACIÓN</v>
          </cell>
          <cell r="B24">
            <v>9928733559426</v>
          </cell>
          <cell r="C24">
            <v>6795467403004.3604</v>
          </cell>
          <cell r="D24">
            <v>2082849850173.52</v>
          </cell>
          <cell r="E24">
            <v>2079983176318.02</v>
          </cell>
        </row>
        <row r="25">
          <cell r="A25" t="str">
            <v>INFORMACIÓN ESTADÍSTICA</v>
          </cell>
          <cell r="B25">
            <v>385295938790</v>
          </cell>
          <cell r="C25">
            <v>98985861507.840012</v>
          </cell>
          <cell r="D25">
            <v>46788742839.879997</v>
          </cell>
          <cell r="E25">
            <v>46435414385.969994</v>
          </cell>
        </row>
        <row r="26">
          <cell r="A26" t="str">
            <v>INTELIGENCIA</v>
          </cell>
          <cell r="B26">
            <v>99827353307</v>
          </cell>
          <cell r="C26">
            <v>31015886918.419998</v>
          </cell>
          <cell r="D26">
            <v>22032309335.150002</v>
          </cell>
          <cell r="E26">
            <v>21523806423.150002</v>
          </cell>
        </row>
        <row r="27">
          <cell r="A27" t="str">
            <v>INTERIOR</v>
          </cell>
          <cell r="B27">
            <v>1564347706500</v>
          </cell>
          <cell r="C27">
            <v>718969158242.09009</v>
          </cell>
          <cell r="D27">
            <v>131498231529.03001</v>
          </cell>
          <cell r="E27">
            <v>126788321162.43001</v>
          </cell>
        </row>
        <row r="28">
          <cell r="A28" t="str">
            <v>JUSTICIA Y DEL DERECHO</v>
          </cell>
          <cell r="B28">
            <v>2693153406874</v>
          </cell>
          <cell r="C28">
            <v>745751545438.18994</v>
          </cell>
          <cell r="D28">
            <v>291131957822.85999</v>
          </cell>
          <cell r="E28">
            <v>282599881571.48999</v>
          </cell>
        </row>
        <row r="29">
          <cell r="A29" t="str">
            <v>MINAS Y ENERGÍA</v>
          </cell>
          <cell r="B29">
            <v>3175867853014</v>
          </cell>
          <cell r="C29">
            <v>473548474570.17017</v>
          </cell>
          <cell r="D29">
            <v>246527162968.94998</v>
          </cell>
          <cell r="E29">
            <v>246261033486.09998</v>
          </cell>
        </row>
        <row r="30">
          <cell r="A30" t="str">
            <v>ORGANISMOS DE CONTROL</v>
          </cell>
          <cell r="B30">
            <v>2443948534231</v>
          </cell>
          <cell r="C30">
            <v>638068439978.83008</v>
          </cell>
          <cell r="D30">
            <v>362688101708.58008</v>
          </cell>
          <cell r="E30">
            <v>343567000457.50006</v>
          </cell>
        </row>
        <row r="31">
          <cell r="A31" t="str">
            <v>PLANEACIÓN</v>
          </cell>
          <cell r="B31">
            <v>518365549423</v>
          </cell>
          <cell r="C31">
            <v>175308640152.60004</v>
          </cell>
          <cell r="D31">
            <v>27934663881.360001</v>
          </cell>
          <cell r="E31">
            <v>23877291860.360001</v>
          </cell>
        </row>
        <row r="32">
          <cell r="A32" t="str">
            <v>PRESIDENCIA DE LA REPÚBLICA</v>
          </cell>
          <cell r="B32">
            <v>1251443705790</v>
          </cell>
          <cell r="C32">
            <v>849908225802.54004</v>
          </cell>
          <cell r="D32">
            <v>95408307494.079987</v>
          </cell>
          <cell r="E32">
            <v>94391823245.499985</v>
          </cell>
        </row>
        <row r="33">
          <cell r="A33" t="str">
            <v>RAMA JUDICIAL</v>
          </cell>
          <cell r="B33">
            <v>4781205724788</v>
          </cell>
          <cell r="C33">
            <v>1176981689198.98</v>
          </cell>
          <cell r="D33">
            <v>909107691286.18994</v>
          </cell>
          <cell r="E33">
            <v>906175540065.68994</v>
          </cell>
        </row>
        <row r="34">
          <cell r="A34" t="str">
            <v>REGISTRADURÍA</v>
          </cell>
          <cell r="B34">
            <v>713413748163</v>
          </cell>
          <cell r="C34">
            <v>121242769941.73</v>
          </cell>
          <cell r="D34">
            <v>71488650180.729996</v>
          </cell>
          <cell r="E34">
            <v>71195381625.729996</v>
          </cell>
        </row>
        <row r="35">
          <cell r="A35" t="str">
            <v>RELACIONES EXTERIORES</v>
          </cell>
          <cell r="B35">
            <v>800309417832</v>
          </cell>
          <cell r="C35">
            <v>237945384895.44998</v>
          </cell>
          <cell r="D35">
            <v>146382900292.16</v>
          </cell>
          <cell r="E35">
            <v>145301265547.16</v>
          </cell>
        </row>
        <row r="36">
          <cell r="A36" t="str">
            <v>SALUD Y PROTECCIÓN SOCIAL</v>
          </cell>
          <cell r="B36">
            <v>31627645522294</v>
          </cell>
          <cell r="C36">
            <v>9535269182520.5117</v>
          </cell>
          <cell r="D36">
            <v>7552372552328.6514</v>
          </cell>
          <cell r="E36">
            <v>7552280157686.6514</v>
          </cell>
        </row>
        <row r="37">
          <cell r="A37" t="str">
            <v>SERVICIO DE LA DEUDA PÚBLICA NACIONAL</v>
          </cell>
          <cell r="B37">
            <v>52707007457633</v>
          </cell>
          <cell r="C37">
            <v>9557653848562.1016</v>
          </cell>
          <cell r="D37">
            <v>9513970592774.1797</v>
          </cell>
          <cell r="E37">
            <v>8776145109606.2793</v>
          </cell>
        </row>
        <row r="38">
          <cell r="A38" t="str">
            <v>SISTEMA INTEGRAL DE VERDAD, JUSTICIA, REPARACIÓN Y NO REPETICIÓN</v>
          </cell>
          <cell r="B38">
            <v>532727170417</v>
          </cell>
          <cell r="C38">
            <v>195426804455.39999</v>
          </cell>
          <cell r="D38">
            <v>75528469830.199997</v>
          </cell>
          <cell r="E38">
            <v>74228490056.049988</v>
          </cell>
        </row>
        <row r="39">
          <cell r="A39" t="str">
            <v>TECNOLOGÍAS DE LA INFORMACIÓN Y LAS COMUNICACIONES</v>
          </cell>
          <cell r="B39">
            <v>55137210989</v>
          </cell>
          <cell r="C39">
            <v>46694864613.910004</v>
          </cell>
          <cell r="D39">
            <v>10243988161.91</v>
          </cell>
          <cell r="E39">
            <v>9381785769.0400009</v>
          </cell>
        </row>
        <row r="40">
          <cell r="A40" t="str">
            <v>TRABAJO</v>
          </cell>
          <cell r="B40">
            <v>30003948204415</v>
          </cell>
          <cell r="C40">
            <v>5207452583812.6104</v>
          </cell>
          <cell r="D40">
            <v>2895010900614.6211</v>
          </cell>
          <cell r="E40">
            <v>2828453890643.5806</v>
          </cell>
        </row>
        <row r="41">
          <cell r="A41" t="str">
            <v>TRANSPORTE</v>
          </cell>
          <cell r="B41">
            <v>5878399354631</v>
          </cell>
          <cell r="C41">
            <v>3895528218442.7402</v>
          </cell>
          <cell r="D41">
            <v>115895815347.89999</v>
          </cell>
          <cell r="E41">
            <v>113952988986.65999</v>
          </cell>
        </row>
        <row r="42">
          <cell r="A42" t="str">
            <v>VIVIENDA, CIUDAD Y TERRITORIO</v>
          </cell>
          <cell r="B42">
            <v>4337794023973</v>
          </cell>
          <cell r="C42">
            <v>2090372404378.3</v>
          </cell>
          <cell r="D42">
            <v>618719977218.92004</v>
          </cell>
          <cell r="E42">
            <v>615897645446.92004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6FE2D-FF12-4ED4-98DD-AB24B64F9E99}">
  <sheetPr codeName="Hoja11"/>
  <dimension ref="A1:N43"/>
  <sheetViews>
    <sheetView showGridLines="0" tabSelected="1" workbookViewId="0">
      <selection activeCell="A43" sqref="A43:XFD1048576"/>
    </sheetView>
  </sheetViews>
  <sheetFormatPr baseColWidth="10" defaultColWidth="0" defaultRowHeight="11.25" customHeight="1" zeroHeight="1" x14ac:dyDescent="0.2"/>
  <cols>
    <col min="1" max="1" width="36.28515625" style="2" customWidth="1"/>
    <col min="2" max="2" width="10.85546875" style="2" bestFit="1" customWidth="1"/>
    <col min="3" max="3" width="12.140625" style="2" customWidth="1"/>
    <col min="4" max="4" width="10.7109375" style="2" customWidth="1"/>
    <col min="5" max="5" width="7.42578125" style="2" bestFit="1" customWidth="1"/>
    <col min="6" max="6" width="13.7109375" style="2" bestFit="1" customWidth="1"/>
    <col min="7" max="7" width="11" style="2" customWidth="1"/>
    <col min="8" max="8" width="9.85546875" style="2" customWidth="1"/>
    <col min="9" max="9" width="9.42578125" style="2" customWidth="1"/>
    <col min="10" max="10" width="11.42578125" style="2" customWidth="1"/>
    <col min="11" max="11" width="10.85546875" style="2" bestFit="1" customWidth="1"/>
    <col min="12" max="12" width="11.42578125" style="2" customWidth="1"/>
    <col min="13" max="13" width="0" style="3" hidden="1"/>
    <col min="14" max="14" width="0" style="2" hidden="1"/>
    <col min="15" max="16384" width="11.42578125" style="2" hidden="1"/>
  </cols>
  <sheetData>
    <row r="1" spans="1:14" ht="11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1.2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1.25" customHeight="1" x14ac:dyDescent="0.2">
      <c r="A3" s="1" t="str">
        <f>+[1]CUA1!A3:L3</f>
        <v>Acumulada a marzo de 2020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ht="11.2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4" ht="11.25" customHeight="1" x14ac:dyDescent="0.2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7" t="s">
        <v>8</v>
      </c>
      <c r="G5" s="8" t="s">
        <v>9</v>
      </c>
      <c r="H5" s="9"/>
      <c r="I5" s="9"/>
      <c r="J5" s="9"/>
      <c r="K5" s="9"/>
    </row>
    <row r="6" spans="1:14" s="12" customFormat="1" x14ac:dyDescent="0.2">
      <c r="A6" s="5"/>
      <c r="B6" s="6" t="s">
        <v>10</v>
      </c>
      <c r="C6" s="6"/>
      <c r="D6" s="6"/>
      <c r="E6" s="6"/>
      <c r="F6" s="7"/>
      <c r="G6" s="10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M6" s="13"/>
    </row>
    <row r="7" spans="1:14" ht="11.25" customHeight="1" x14ac:dyDescent="0.2">
      <c r="A7" s="14"/>
      <c r="B7" s="15" t="s">
        <v>16</v>
      </c>
      <c r="C7" s="15" t="s">
        <v>17</v>
      </c>
      <c r="D7" s="15" t="s">
        <v>18</v>
      </c>
      <c r="E7" s="15" t="s">
        <v>19</v>
      </c>
      <c r="F7" s="16" t="s">
        <v>20</v>
      </c>
      <c r="G7" s="17" t="s">
        <v>21</v>
      </c>
      <c r="H7" s="18" t="s">
        <v>22</v>
      </c>
      <c r="I7" s="18" t="s">
        <v>23</v>
      </c>
      <c r="J7" s="18" t="s">
        <v>24</v>
      </c>
      <c r="K7" s="18" t="s">
        <v>25</v>
      </c>
    </row>
    <row r="8" spans="1:14" ht="11.25" customHeight="1" x14ac:dyDescent="0.2">
      <c r="A8" s="19" t="s">
        <v>26</v>
      </c>
      <c r="B8" s="20">
        <f>((SUM(B9:B39)))</f>
        <v>255241.67902596903</v>
      </c>
      <c r="C8" s="20">
        <f>((SUM(C9:C39)))</f>
        <v>78820.531299763956</v>
      </c>
      <c r="D8" s="20">
        <f>((SUM(D9:D39)))</f>
        <v>46743.305658517733</v>
      </c>
      <c r="E8" s="20">
        <f>((SUM(E9:E39)))</f>
        <v>44845.048715686607</v>
      </c>
      <c r="F8" s="20">
        <f>((SUM(F9:F39)))</f>
        <v>176421.14772620506</v>
      </c>
      <c r="G8" s="21">
        <f t="shared" ref="G8:G39" si="0">IFERROR(IF(C8&gt;0,+C8/B8*100,0),0)</f>
        <v>30.880744712443501</v>
      </c>
      <c r="H8" s="22">
        <f t="shared" ref="H8:H39" si="1">IFERROR(IF(D8&gt;0,+D8/B8*100,0),0)</f>
        <v>18.31335142320621</v>
      </c>
      <c r="I8" s="22">
        <f t="shared" ref="I8:I39" si="2">IFERROR(IF(E8&gt;0,+E8/B8*100,0),0)</f>
        <v>17.569641794717995</v>
      </c>
      <c r="J8" s="22">
        <f t="shared" ref="J8:K23" si="3">IFERROR(IF(D8&gt;0,+D8/C8*100,0),0)</f>
        <v>59.303464322953268</v>
      </c>
      <c r="K8" s="22">
        <f t="shared" si="3"/>
        <v>95.938975825332506</v>
      </c>
      <c r="M8" s="23"/>
    </row>
    <row r="9" spans="1:14" ht="11.25" customHeight="1" x14ac:dyDescent="0.2">
      <c r="A9" s="24" t="s">
        <v>27</v>
      </c>
      <c r="B9" s="25">
        <f>+VLOOKUP($A9,'[1]CUA5.TD'!$A$12:$E$42,2,0)/1000000000</f>
        <v>1814.6465330779999</v>
      </c>
      <c r="C9" s="25">
        <f>+VLOOKUP($A9,'[1]CUA5.TD'!$A$12:$E$42,3,0)/1000000000</f>
        <v>740.29435336781</v>
      </c>
      <c r="D9" s="25">
        <f>+VLOOKUP($A9,'[1]CUA5.TD'!$A$12:$E$42,4,0)/1000000000</f>
        <v>200.72446539324997</v>
      </c>
      <c r="E9" s="25">
        <f>+VLOOKUP($A9,'[1]CUA5.TD'!$A$12:$E$42,5,0)/1000000000</f>
        <v>180.23878034589998</v>
      </c>
      <c r="F9" s="25">
        <f t="shared" ref="F9:F39" si="4">+B9-C9</f>
        <v>1074.3521797101898</v>
      </c>
      <c r="G9" s="26">
        <f t="shared" si="0"/>
        <v>40.795512507448166</v>
      </c>
      <c r="H9" s="27">
        <f t="shared" si="1"/>
        <v>11.061353367412083</v>
      </c>
      <c r="I9" s="27">
        <f t="shared" si="2"/>
        <v>9.9324456339262568</v>
      </c>
      <c r="J9" s="27">
        <f t="shared" si="3"/>
        <v>27.11414243268197</v>
      </c>
      <c r="K9" s="27">
        <f t="shared" si="3"/>
        <v>89.794126487164689</v>
      </c>
      <c r="L9" s="28"/>
      <c r="M9" s="29"/>
    </row>
    <row r="10" spans="1:14" ht="11.25" customHeight="1" x14ac:dyDescent="0.2">
      <c r="A10" s="24" t="s">
        <v>28</v>
      </c>
      <c r="B10" s="25">
        <f>+VLOOKUP(A10,'[1]CUA5.TD'!$A$12:$E$42,2,0)/1000000000</f>
        <v>558.80052237899997</v>
      </c>
      <c r="C10" s="25">
        <f>+VLOOKUP($A10,'[1]CUA5.TD'!$A$12:$E$42,3,0)/1000000000</f>
        <v>225.80598679437003</v>
      </c>
      <c r="D10" s="25">
        <f>+VLOOKUP($A10,'[1]CUA5.TD'!$A$12:$E$42,4,0)/1000000000</f>
        <v>76.128027212329997</v>
      </c>
      <c r="E10" s="25">
        <f>+VLOOKUP($A10,'[1]CUA5.TD'!$A$12:$E$42,5,0)/1000000000</f>
        <v>74.279724105989985</v>
      </c>
      <c r="F10" s="25">
        <f t="shared" si="4"/>
        <v>332.99453558462994</v>
      </c>
      <c r="G10" s="30">
        <f t="shared" si="0"/>
        <v>40.409050770575291</v>
      </c>
      <c r="H10" s="27">
        <f t="shared" si="1"/>
        <v>13.623471017569495</v>
      </c>
      <c r="I10" s="27">
        <f t="shared" si="2"/>
        <v>13.292708422990811</v>
      </c>
      <c r="J10" s="27">
        <f t="shared" si="3"/>
        <v>33.713910022082757</v>
      </c>
      <c r="K10" s="27">
        <f t="shared" si="3"/>
        <v>97.572112172058695</v>
      </c>
      <c r="L10" s="28"/>
    </row>
    <row r="11" spans="1:14" ht="11.25" customHeight="1" x14ac:dyDescent="0.2">
      <c r="A11" s="24" t="s">
        <v>29</v>
      </c>
      <c r="B11" s="25">
        <f>+VLOOKUP(A11,'[1]CUA5.TD'!$A$12:$E$42,2,0)/1000000000</f>
        <v>392.36261439499998</v>
      </c>
      <c r="C11" s="25">
        <f>+VLOOKUP($A11,'[1]CUA5.TD'!$A$12:$E$42,3,0)/1000000000</f>
        <v>102.44556736310001</v>
      </c>
      <c r="D11" s="25">
        <f>+VLOOKUP($A11,'[1]CUA5.TD'!$A$12:$E$42,4,0)/1000000000</f>
        <v>5.8371712914099998</v>
      </c>
      <c r="E11" s="25">
        <f>+VLOOKUP($A11,'[1]CUA5.TD'!$A$12:$E$42,5,0)/1000000000</f>
        <v>5.2050718074099995</v>
      </c>
      <c r="F11" s="25">
        <f t="shared" si="4"/>
        <v>289.91704703189998</v>
      </c>
      <c r="G11" s="30">
        <f t="shared" si="0"/>
        <v>26.109920671485238</v>
      </c>
      <c r="H11" s="27">
        <f t="shared" si="1"/>
        <v>1.4876981336283972</v>
      </c>
      <c r="I11" s="27">
        <f t="shared" si="2"/>
        <v>1.3265972894578433</v>
      </c>
      <c r="J11" s="27">
        <f t="shared" si="3"/>
        <v>5.6978270916507192</v>
      </c>
      <c r="K11" s="27">
        <f t="shared" si="3"/>
        <v>89.171133543224954</v>
      </c>
    </row>
    <row r="12" spans="1:14" ht="11.25" customHeight="1" x14ac:dyDescent="0.2">
      <c r="A12" s="24" t="s">
        <v>30</v>
      </c>
      <c r="B12" s="25">
        <f>+VLOOKUP(A12,'[1]CUA5.TD'!$A$12:$E$42,2,0)/1000000000</f>
        <v>692.42458147100001</v>
      </c>
      <c r="C12" s="25">
        <f>+VLOOKUP($A12,'[1]CUA5.TD'!$A$12:$E$42,3,0)/1000000000</f>
        <v>382.49209417827001</v>
      </c>
      <c r="D12" s="25">
        <f>+VLOOKUP($A12,'[1]CUA5.TD'!$A$12:$E$42,4,0)/1000000000</f>
        <v>124.03689176444001</v>
      </c>
      <c r="E12" s="25">
        <f>+VLOOKUP($A12,'[1]CUA5.TD'!$A$12:$E$42,5,0)/1000000000</f>
        <v>94.071964688440019</v>
      </c>
      <c r="F12" s="25">
        <f t="shared" si="4"/>
        <v>309.93248729273</v>
      </c>
      <c r="G12" s="30">
        <f t="shared" si="0"/>
        <v>55.239531410871713</v>
      </c>
      <c r="H12" s="27">
        <f t="shared" si="1"/>
        <v>17.913415422215902</v>
      </c>
      <c r="I12" s="27">
        <f t="shared" si="2"/>
        <v>13.585878838759847</v>
      </c>
      <c r="J12" s="27">
        <f t="shared" si="3"/>
        <v>32.42861582039118</v>
      </c>
      <c r="K12" s="27">
        <f t="shared" si="3"/>
        <v>75.841923600514946</v>
      </c>
      <c r="N12" s="28"/>
    </row>
    <row r="13" spans="1:14" ht="11.25" customHeight="1" x14ac:dyDescent="0.2">
      <c r="A13" s="24" t="s">
        <v>31</v>
      </c>
      <c r="B13" s="25">
        <f>+VLOOKUP(A13,'[1]CUA5.TD'!$A$12:$E$42,2,0)/1000000000</f>
        <v>632.87982955799998</v>
      </c>
      <c r="C13" s="25">
        <f>+VLOOKUP($A13,'[1]CUA5.TD'!$A$12:$E$42,3,0)/1000000000</f>
        <v>204.34955761339</v>
      </c>
      <c r="D13" s="25">
        <f>+VLOOKUP($A13,'[1]CUA5.TD'!$A$12:$E$42,4,0)/1000000000</f>
        <v>114.67353524201</v>
      </c>
      <c r="E13" s="25">
        <f>+VLOOKUP($A13,'[1]CUA5.TD'!$A$12:$E$42,5,0)/1000000000</f>
        <v>114.61182089201002</v>
      </c>
      <c r="F13" s="25">
        <f t="shared" si="4"/>
        <v>428.53027194460998</v>
      </c>
      <c r="G13" s="30">
        <f t="shared" si="0"/>
        <v>32.288840324727474</v>
      </c>
      <c r="H13" s="27">
        <f t="shared" si="1"/>
        <v>18.119322166120764</v>
      </c>
      <c r="I13" s="27">
        <f t="shared" si="2"/>
        <v>18.109570812527604</v>
      </c>
      <c r="J13" s="27">
        <f t="shared" si="3"/>
        <v>56.11636089712583</v>
      </c>
      <c r="K13" s="27">
        <f t="shared" si="3"/>
        <v>99.946182569614038</v>
      </c>
      <c r="L13" s="31"/>
      <c r="M13" s="23"/>
      <c r="N13" s="28"/>
    </row>
    <row r="14" spans="1:14" ht="11.25" customHeight="1" x14ac:dyDescent="0.2">
      <c r="A14" s="24" t="s">
        <v>32</v>
      </c>
      <c r="B14" s="25">
        <f>+VLOOKUP(A14,'[1]CUA5.TD'!$A$12:$E$42,2,0)/1000000000</f>
        <v>387.56971259400001</v>
      </c>
      <c r="C14" s="25">
        <f>+VLOOKUP($A14,'[1]CUA5.TD'!$A$12:$E$42,3,0)/1000000000</f>
        <v>165.90428613684</v>
      </c>
      <c r="D14" s="25">
        <f>+VLOOKUP($A14,'[1]CUA5.TD'!$A$12:$E$42,4,0)/1000000000</f>
        <v>63.75421876339</v>
      </c>
      <c r="E14" s="25">
        <f>+VLOOKUP($A14,'[1]CUA5.TD'!$A$12:$E$42,5,0)/1000000000</f>
        <v>50.677056553560007</v>
      </c>
      <c r="F14" s="25">
        <f t="shared" si="4"/>
        <v>221.66542645716001</v>
      </c>
      <c r="G14" s="30">
        <f t="shared" si="0"/>
        <v>42.806308322300097</v>
      </c>
      <c r="H14" s="27">
        <f t="shared" si="1"/>
        <v>16.44974225067374</v>
      </c>
      <c r="I14" s="27">
        <f t="shared" si="2"/>
        <v>13.075597732954671</v>
      </c>
      <c r="J14" s="27">
        <f t="shared" si="3"/>
        <v>38.428313244905979</v>
      </c>
      <c r="K14" s="27">
        <f t="shared" si="3"/>
        <v>79.4881617821041</v>
      </c>
      <c r="M14" s="29"/>
    </row>
    <row r="15" spans="1:14" ht="11.25" customHeight="1" x14ac:dyDescent="0.2">
      <c r="A15" s="24" t="s">
        <v>33</v>
      </c>
      <c r="B15" s="25">
        <f>+VLOOKUP(A15,'[1]CUA5.TD'!$A$12:$E$42,2,0)/1000000000</f>
        <v>32745.787569077002</v>
      </c>
      <c r="C15" s="25">
        <f>+VLOOKUP($A15,'[1]CUA5.TD'!$A$12:$E$42,3,0)/1000000000</f>
        <v>9109.7441111371445</v>
      </c>
      <c r="D15" s="25">
        <f>+VLOOKUP($A15,'[1]CUA5.TD'!$A$12:$E$42,4,0)/1000000000</f>
        <v>6455.7030850425654</v>
      </c>
      <c r="E15" s="25">
        <f>+VLOOKUP($A15,'[1]CUA5.TD'!$A$12:$E$42,5,0)/1000000000</f>
        <v>6374.1107510436213</v>
      </c>
      <c r="F15" s="25">
        <f t="shared" si="4"/>
        <v>23636.043457939857</v>
      </c>
      <c r="G15" s="30">
        <f t="shared" si="0"/>
        <v>27.819590815826938</v>
      </c>
      <c r="H15" s="27">
        <f t="shared" si="1"/>
        <v>19.714606257138591</v>
      </c>
      <c r="I15" s="27">
        <f t="shared" si="2"/>
        <v>19.46543731036391</v>
      </c>
      <c r="J15" s="27">
        <f t="shared" si="3"/>
        <v>70.865910241651321</v>
      </c>
      <c r="K15" s="27">
        <f t="shared" si="3"/>
        <v>98.736120095300109</v>
      </c>
      <c r="L15" s="28"/>
      <c r="M15" s="31"/>
      <c r="N15" s="29"/>
    </row>
    <row r="16" spans="1:14" ht="11.25" customHeight="1" x14ac:dyDescent="0.2">
      <c r="A16" s="24" t="s">
        <v>34</v>
      </c>
      <c r="B16" s="25">
        <f>+VLOOKUP(A16,'[1]CUA5.TD'!$A$12:$E$42,2,0)/1000000000</f>
        <v>676.73511015999998</v>
      </c>
      <c r="C16" s="25">
        <f>+VLOOKUP($A16,'[1]CUA5.TD'!$A$12:$E$42,3,0)/1000000000</f>
        <v>153.67030598894002</v>
      </c>
      <c r="D16" s="25">
        <f>+VLOOKUP($A16,'[1]CUA5.TD'!$A$12:$E$42,4,0)/1000000000</f>
        <v>33.763449540850004</v>
      </c>
      <c r="E16" s="25">
        <f>+VLOOKUP($A16,'[1]CUA5.TD'!$A$12:$E$42,5,0)/1000000000</f>
        <v>33.76071519285</v>
      </c>
      <c r="F16" s="25">
        <f t="shared" si="4"/>
        <v>523.0648041710599</v>
      </c>
      <c r="G16" s="30">
        <f t="shared" si="0"/>
        <v>22.707600607955431</v>
      </c>
      <c r="H16" s="27">
        <f t="shared" si="1"/>
        <v>4.9891677015054441</v>
      </c>
      <c r="I16" s="27">
        <f t="shared" si="2"/>
        <v>4.9887636515368587</v>
      </c>
      <c r="J16" s="27">
        <f t="shared" si="3"/>
        <v>21.971355704387051</v>
      </c>
      <c r="K16" s="27">
        <f t="shared" si="3"/>
        <v>99.991901455457935</v>
      </c>
    </row>
    <row r="17" spans="1:14" ht="11.25" customHeight="1" x14ac:dyDescent="0.2">
      <c r="A17" s="24" t="s">
        <v>35</v>
      </c>
      <c r="B17" s="25">
        <f>+VLOOKUP(A17,'[1]CUA5.TD'!$A$12:$E$42,2,0)/1000000000</f>
        <v>44214.878222902</v>
      </c>
      <c r="C17" s="25">
        <f>+VLOOKUP($A17,'[1]CUA5.TD'!$A$12:$E$42,3,0)/1000000000</f>
        <v>21201.380216015794</v>
      </c>
      <c r="D17" s="25">
        <f>+VLOOKUP($A17,'[1]CUA5.TD'!$A$12:$E$42,4,0)/1000000000</f>
        <v>11742.54080595815</v>
      </c>
      <c r="E17" s="25">
        <f>+VLOOKUP($A17,'[1]CUA5.TD'!$A$12:$E$42,5,0)/1000000000</f>
        <v>10857.74043427208</v>
      </c>
      <c r="F17" s="25">
        <f t="shared" si="4"/>
        <v>23013.498006886206</v>
      </c>
      <c r="G17" s="30">
        <f t="shared" si="0"/>
        <v>47.9507827865827</v>
      </c>
      <c r="H17" s="27">
        <f t="shared" si="1"/>
        <v>26.55789471308746</v>
      </c>
      <c r="I17" s="27">
        <f t="shared" si="2"/>
        <v>24.556757522964499</v>
      </c>
      <c r="J17" s="27">
        <f t="shared" si="3"/>
        <v>55.385737561971006</v>
      </c>
      <c r="K17" s="27">
        <f t="shared" si="3"/>
        <v>92.46500066461661</v>
      </c>
      <c r="M17" s="23"/>
    </row>
    <row r="18" spans="1:14" ht="11.25" customHeight="1" x14ac:dyDescent="0.2">
      <c r="A18" s="24" t="s">
        <v>36</v>
      </c>
      <c r="B18" s="25">
        <f>+VLOOKUP(A18,'[1]CUA5.TD'!$A$12:$E$42,2,0)/1000000000</f>
        <v>49.692042524000001</v>
      </c>
      <c r="C18" s="25">
        <f>+VLOOKUP($A18,'[1]CUA5.TD'!$A$12:$E$42,3,0)/1000000000</f>
        <v>17.119245385630002</v>
      </c>
      <c r="D18" s="25">
        <f>+VLOOKUP($A18,'[1]CUA5.TD'!$A$12:$E$42,4,0)/1000000000</f>
        <v>6.2014155510200002</v>
      </c>
      <c r="E18" s="25">
        <f>+VLOOKUP($A18,'[1]CUA5.TD'!$A$12:$E$42,5,0)/1000000000</f>
        <v>6.14185043202</v>
      </c>
      <c r="F18" s="25">
        <f t="shared" si="4"/>
        <v>32.572797138369999</v>
      </c>
      <c r="G18" s="30">
        <f t="shared" si="0"/>
        <v>34.450677645946712</v>
      </c>
      <c r="H18" s="27">
        <f t="shared" si="1"/>
        <v>12.479695412046855</v>
      </c>
      <c r="I18" s="27">
        <f t="shared" si="2"/>
        <v>12.359826885871398</v>
      </c>
      <c r="J18" s="27">
        <f t="shared" si="3"/>
        <v>36.224818391968995</v>
      </c>
      <c r="K18" s="27">
        <f t="shared" si="3"/>
        <v>99.039491572368448</v>
      </c>
      <c r="M18" s="31"/>
    </row>
    <row r="19" spans="1:14" ht="11.25" customHeight="1" x14ac:dyDescent="0.2">
      <c r="A19" s="24" t="s">
        <v>37</v>
      </c>
      <c r="B19" s="25">
        <f>+VLOOKUP(A19,'[1]CUA5.TD'!$A$12:$E$42,2,0)/1000000000</f>
        <v>3922.151257129</v>
      </c>
      <c r="C19" s="25">
        <f>+VLOOKUP($A19,'[1]CUA5.TD'!$A$12:$E$42,3,0)/1000000000</f>
        <v>1079.9412897167902</v>
      </c>
      <c r="D19" s="25">
        <f>+VLOOKUP($A19,'[1]CUA5.TD'!$A$12:$E$42,4,0)/1000000000</f>
        <v>762.16274066164999</v>
      </c>
      <c r="E19" s="25">
        <f>+VLOOKUP($A19,'[1]CUA5.TD'!$A$12:$E$42,5,0)/1000000000</f>
        <v>756.14585707465005</v>
      </c>
      <c r="F19" s="25">
        <f t="shared" si="4"/>
        <v>2842.2099674122101</v>
      </c>
      <c r="G19" s="30">
        <f t="shared" si="0"/>
        <v>27.534412084538097</v>
      </c>
      <c r="H19" s="27">
        <f t="shared" si="1"/>
        <v>19.432262824548747</v>
      </c>
      <c r="I19" s="27">
        <f t="shared" si="2"/>
        <v>19.278855084955239</v>
      </c>
      <c r="J19" s="27">
        <f t="shared" si="3"/>
        <v>70.574460659942346</v>
      </c>
      <c r="K19" s="27">
        <f t="shared" si="3"/>
        <v>99.210551334249615</v>
      </c>
      <c r="L19" s="28"/>
      <c r="M19" s="31"/>
      <c r="N19" s="31"/>
    </row>
    <row r="20" spans="1:14" ht="11.25" customHeight="1" x14ac:dyDescent="0.2">
      <c r="A20" s="24" t="s">
        <v>38</v>
      </c>
      <c r="B20" s="25">
        <f>+VLOOKUP(A20,'[1]CUA5.TD'!$A$12:$E$42,2,0)/1000000000</f>
        <v>15655.179588212</v>
      </c>
      <c r="C20" s="25">
        <f>+VLOOKUP($A20,'[1]CUA5.TD'!$A$12:$E$42,3,0)/1000000000</f>
        <v>2845.7928996291002</v>
      </c>
      <c r="D20" s="25">
        <f>+VLOOKUP($A20,'[1]CUA5.TD'!$A$12:$E$42,4,0)/1000000000</f>
        <v>1942.1989863078004</v>
      </c>
      <c r="E20" s="25">
        <f>+VLOOKUP($A20,'[1]CUA5.TD'!$A$12:$E$42,5,0)/1000000000</f>
        <v>1939.6246849338004</v>
      </c>
      <c r="F20" s="25">
        <f t="shared" si="4"/>
        <v>12809.386688582901</v>
      </c>
      <c r="G20" s="30">
        <f t="shared" si="0"/>
        <v>18.177963935794889</v>
      </c>
      <c r="H20" s="27">
        <f t="shared" si="1"/>
        <v>12.406111187445163</v>
      </c>
      <c r="I20" s="27">
        <f t="shared" si="2"/>
        <v>12.389667419684502</v>
      </c>
      <c r="J20" s="27">
        <f t="shared" si="3"/>
        <v>68.248078999737899</v>
      </c>
      <c r="K20" s="27">
        <f t="shared" si="3"/>
        <v>99.867454293193006</v>
      </c>
    </row>
    <row r="21" spans="1:14" ht="11.25" customHeight="1" x14ac:dyDescent="0.2">
      <c r="A21" s="24" t="s">
        <v>39</v>
      </c>
      <c r="B21" s="25">
        <f>+VLOOKUP(A21,'[1]CUA5.TD'!$A$12:$E$42,2,0)/1000000000</f>
        <v>9928.7335594260003</v>
      </c>
      <c r="C21" s="25">
        <f>+VLOOKUP($A21,'[1]CUA5.TD'!$A$12:$E$42,3,0)/1000000000</f>
        <v>6795.4674030043607</v>
      </c>
      <c r="D21" s="25">
        <f>+VLOOKUP($A21,'[1]CUA5.TD'!$A$12:$E$42,4,0)/1000000000</f>
        <v>2082.8498501735198</v>
      </c>
      <c r="E21" s="25">
        <f>+VLOOKUP($A21,'[1]CUA5.TD'!$A$12:$E$42,5,0)/1000000000</f>
        <v>2079.98317631802</v>
      </c>
      <c r="F21" s="25">
        <f t="shared" si="4"/>
        <v>3133.2661564216396</v>
      </c>
      <c r="G21" s="30">
        <f t="shared" si="0"/>
        <v>68.442438930723199</v>
      </c>
      <c r="H21" s="27">
        <f t="shared" si="1"/>
        <v>20.978001249677341</v>
      </c>
      <c r="I21" s="27">
        <f t="shared" si="2"/>
        <v>20.949128747073235</v>
      </c>
      <c r="J21" s="27">
        <f t="shared" si="3"/>
        <v>30.650575253332331</v>
      </c>
      <c r="K21" s="27">
        <f t="shared" si="3"/>
        <v>99.862367714347684</v>
      </c>
      <c r="L21" s="28"/>
      <c r="M21" s="23"/>
    </row>
    <row r="22" spans="1:14" ht="11.25" customHeight="1" x14ac:dyDescent="0.2">
      <c r="A22" s="24" t="s">
        <v>40</v>
      </c>
      <c r="B22" s="25">
        <f>+VLOOKUP(A22,'[1]CUA5.TD'!$A$12:$E$42,2,0)/1000000000</f>
        <v>385.29593878999998</v>
      </c>
      <c r="C22" s="25">
        <f>+VLOOKUP($A22,'[1]CUA5.TD'!$A$12:$E$42,3,0)/1000000000</f>
        <v>98.985861507840013</v>
      </c>
      <c r="D22" s="25">
        <f>+VLOOKUP($A22,'[1]CUA5.TD'!$A$12:$E$42,4,0)/1000000000</f>
        <v>46.788742839879994</v>
      </c>
      <c r="E22" s="25">
        <f>+VLOOKUP($A22,'[1]CUA5.TD'!$A$12:$E$42,5,0)/1000000000</f>
        <v>46.435414385969992</v>
      </c>
      <c r="F22" s="25">
        <f t="shared" si="4"/>
        <v>286.31007728215997</v>
      </c>
      <c r="G22" s="30">
        <f t="shared" si="0"/>
        <v>25.690865525003844</v>
      </c>
      <c r="H22" s="27">
        <f t="shared" si="1"/>
        <v>12.143585781572831</v>
      </c>
      <c r="I22" s="27">
        <f t="shared" si="2"/>
        <v>12.051882646829284</v>
      </c>
      <c r="J22" s="27">
        <f t="shared" si="3"/>
        <v>47.268106906534499</v>
      </c>
      <c r="K22" s="27">
        <f t="shared" si="3"/>
        <v>99.244843027479575</v>
      </c>
      <c r="L22" s="31"/>
      <c r="N22" s="3"/>
    </row>
    <row r="23" spans="1:14" ht="11.25" customHeight="1" x14ac:dyDescent="0.2">
      <c r="A23" s="24" t="s">
        <v>41</v>
      </c>
      <c r="B23" s="25">
        <f>+VLOOKUP(A23,'[1]CUA5.TD'!$A$12:$E$42,2,0)/1000000000</f>
        <v>99.827353306999996</v>
      </c>
      <c r="C23" s="25">
        <f>+VLOOKUP($A23,'[1]CUA5.TD'!$A$12:$E$42,3,0)/1000000000</f>
        <v>31.015886918419998</v>
      </c>
      <c r="D23" s="25">
        <f>+VLOOKUP($A23,'[1]CUA5.TD'!$A$12:$E$42,4,0)/1000000000</f>
        <v>22.03230933515</v>
      </c>
      <c r="E23" s="25">
        <f>+VLOOKUP($A23,'[1]CUA5.TD'!$A$12:$E$42,5,0)/1000000000</f>
        <v>21.523806423150003</v>
      </c>
      <c r="F23" s="25">
        <f t="shared" si="4"/>
        <v>68.811466388580001</v>
      </c>
      <c r="G23" s="30">
        <f t="shared" si="0"/>
        <v>31.069527430058724</v>
      </c>
      <c r="H23" s="27">
        <f t="shared" si="1"/>
        <v>22.070413173625703</v>
      </c>
      <c r="I23" s="27">
        <f t="shared" si="2"/>
        <v>21.56103082985446</v>
      </c>
      <c r="J23" s="27">
        <f t="shared" si="3"/>
        <v>71.035561204813561</v>
      </c>
      <c r="K23" s="27">
        <f t="shared" si="3"/>
        <v>97.692012651670879</v>
      </c>
    </row>
    <row r="24" spans="1:14" ht="11.25" customHeight="1" x14ac:dyDescent="0.2">
      <c r="A24" s="24" t="s">
        <v>42</v>
      </c>
      <c r="B24" s="25">
        <f>+VLOOKUP(A24,'[1]CUA5.TD'!$A$12:$E$42,2,0)/1000000000</f>
        <v>1564.3477065</v>
      </c>
      <c r="C24" s="25">
        <f>+VLOOKUP($A24,'[1]CUA5.TD'!$A$12:$E$42,3,0)/1000000000</f>
        <v>718.96915824209009</v>
      </c>
      <c r="D24" s="25">
        <f>+VLOOKUP($A24,'[1]CUA5.TD'!$A$12:$E$42,4,0)/1000000000</f>
        <v>131.49823152903002</v>
      </c>
      <c r="E24" s="25">
        <f>+VLOOKUP($A24,'[1]CUA5.TD'!$A$12:$E$42,5,0)/1000000000</f>
        <v>126.78832116243001</v>
      </c>
      <c r="F24" s="25">
        <f t="shared" si="4"/>
        <v>845.37854825790987</v>
      </c>
      <c r="G24" s="30">
        <f t="shared" si="0"/>
        <v>45.959677330986651</v>
      </c>
      <c r="H24" s="27">
        <f t="shared" si="1"/>
        <v>8.405946515767786</v>
      </c>
      <c r="I24" s="27">
        <f t="shared" si="2"/>
        <v>8.1048682869935877</v>
      </c>
      <c r="J24" s="27">
        <f t="shared" ref="J24:K54" si="5">IFERROR(IF(D24&gt;0,+D24/C24*100,0),0)</f>
        <v>18.289829267579258</v>
      </c>
      <c r="K24" s="27">
        <f t="shared" si="5"/>
        <v>96.418270944153164</v>
      </c>
    </row>
    <row r="25" spans="1:14" ht="11.25" customHeight="1" x14ac:dyDescent="0.2">
      <c r="A25" s="24" t="s">
        <v>43</v>
      </c>
      <c r="B25" s="25">
        <f>+VLOOKUP(A25,'[1]CUA5.TD'!$A$12:$E$42,2,0)/1000000000</f>
        <v>2693.1534068740002</v>
      </c>
      <c r="C25" s="25">
        <f>+VLOOKUP($A25,'[1]CUA5.TD'!$A$12:$E$42,3,0)/1000000000</f>
        <v>745.75154543818996</v>
      </c>
      <c r="D25" s="25">
        <f>+VLOOKUP($A25,'[1]CUA5.TD'!$A$12:$E$42,4,0)/1000000000</f>
        <v>291.13195782285999</v>
      </c>
      <c r="E25" s="25">
        <f>+VLOOKUP($A25,'[1]CUA5.TD'!$A$12:$E$42,5,0)/1000000000</f>
        <v>282.59988157149002</v>
      </c>
      <c r="F25" s="25">
        <f t="shared" si="4"/>
        <v>1947.4018614358101</v>
      </c>
      <c r="G25" s="30">
        <f t="shared" si="0"/>
        <v>27.690644860212384</v>
      </c>
      <c r="H25" s="27">
        <f t="shared" si="1"/>
        <v>10.810077030137803</v>
      </c>
      <c r="I25" s="27">
        <f t="shared" si="2"/>
        <v>10.493270856765253</v>
      </c>
      <c r="J25" s="27">
        <f t="shared" si="5"/>
        <v>39.038733423179991</v>
      </c>
      <c r="K25" s="27">
        <f t="shared" si="5"/>
        <v>97.069343978869767</v>
      </c>
      <c r="L25" s="3"/>
    </row>
    <row r="26" spans="1:14" ht="11.25" customHeight="1" x14ac:dyDescent="0.2">
      <c r="A26" s="24" t="s">
        <v>44</v>
      </c>
      <c r="B26" s="25">
        <f>+VLOOKUP(A26,'[1]CUA5.TD'!$A$12:$E$42,2,0)/1000000000</f>
        <v>3175.867853014</v>
      </c>
      <c r="C26" s="25">
        <f>+VLOOKUP($A26,'[1]CUA5.TD'!$A$12:$E$42,3,0)/1000000000</f>
        <v>473.54847457017019</v>
      </c>
      <c r="D26" s="25">
        <f>+VLOOKUP($A26,'[1]CUA5.TD'!$A$12:$E$42,4,0)/1000000000</f>
        <v>246.52716296894999</v>
      </c>
      <c r="E26" s="25">
        <f>+VLOOKUP($A26,'[1]CUA5.TD'!$A$12:$E$42,5,0)/1000000000</f>
        <v>246.26103348609996</v>
      </c>
      <c r="F26" s="27">
        <f t="shared" si="4"/>
        <v>2702.3193784438299</v>
      </c>
      <c r="G26" s="30">
        <f t="shared" si="0"/>
        <v>14.910836863717664</v>
      </c>
      <c r="H26" s="27">
        <f t="shared" si="1"/>
        <v>7.7625132524008462</v>
      </c>
      <c r="I26" s="27">
        <f t="shared" si="2"/>
        <v>7.75413351195927</v>
      </c>
      <c r="J26" s="27">
        <f t="shared" si="5"/>
        <v>52.05954114681024</v>
      </c>
      <c r="K26" s="27">
        <f t="shared" si="5"/>
        <v>99.892048616612868</v>
      </c>
    </row>
    <row r="27" spans="1:14" ht="11.25" customHeight="1" x14ac:dyDescent="0.2">
      <c r="A27" s="24" t="s">
        <v>45</v>
      </c>
      <c r="B27" s="25">
        <f>+VLOOKUP(A27,'[1]CUA5.TD'!$A$12:$E$42,2,0)/1000000000</f>
        <v>2443.9485342309999</v>
      </c>
      <c r="C27" s="25">
        <f>+VLOOKUP($A27,'[1]CUA5.TD'!$A$12:$E$42,3,0)/1000000000</f>
        <v>638.06843997883004</v>
      </c>
      <c r="D27" s="25">
        <f>+VLOOKUP($A27,'[1]CUA5.TD'!$A$12:$E$42,4,0)/1000000000</f>
        <v>362.68810170858006</v>
      </c>
      <c r="E27" s="25">
        <f>+VLOOKUP($A27,'[1]CUA5.TD'!$A$12:$E$42,5,0)/1000000000</f>
        <v>343.56700045750006</v>
      </c>
      <c r="F27" s="25">
        <f t="shared" si="4"/>
        <v>1805.8800942521698</v>
      </c>
      <c r="G27" s="30">
        <f t="shared" si="0"/>
        <v>26.108096428454509</v>
      </c>
      <c r="H27" s="27">
        <f t="shared" si="1"/>
        <v>14.840251201226772</v>
      </c>
      <c r="I27" s="27">
        <f t="shared" si="2"/>
        <v>14.057865607452532</v>
      </c>
      <c r="J27" s="27">
        <f t="shared" si="5"/>
        <v>56.841567296544767</v>
      </c>
      <c r="K27" s="27">
        <f t="shared" si="5"/>
        <v>94.727949121847999</v>
      </c>
    </row>
    <row r="28" spans="1:14" ht="11.25" customHeight="1" x14ac:dyDescent="0.2">
      <c r="A28" s="24" t="s">
        <v>46</v>
      </c>
      <c r="B28" s="25">
        <f>+VLOOKUP(A28,'[1]CUA5.TD'!$A$12:$E$42,2,0)/1000000000</f>
        <v>518.36554942299995</v>
      </c>
      <c r="C28" s="25">
        <f>+VLOOKUP($A28,'[1]CUA5.TD'!$A$12:$E$42,3,0)/1000000000</f>
        <v>175.30864015260005</v>
      </c>
      <c r="D28" s="25">
        <f>+VLOOKUP($A28,'[1]CUA5.TD'!$A$12:$E$42,4,0)/1000000000</f>
        <v>27.934663881360002</v>
      </c>
      <c r="E28" s="25">
        <f>+VLOOKUP($A28,'[1]CUA5.TD'!$A$12:$E$42,5,0)/1000000000</f>
        <v>23.87729186036</v>
      </c>
      <c r="F28" s="25">
        <f t="shared" si="4"/>
        <v>343.0569092703999</v>
      </c>
      <c r="G28" s="30">
        <f t="shared" si="0"/>
        <v>33.819500610667234</v>
      </c>
      <c r="H28" s="27">
        <f t="shared" si="1"/>
        <v>5.3889892784068065</v>
      </c>
      <c r="I28" s="27">
        <f t="shared" si="2"/>
        <v>4.6062651900648399</v>
      </c>
      <c r="J28" s="27">
        <f t="shared" si="5"/>
        <v>15.934561957153882</v>
      </c>
      <c r="K28" s="27">
        <f t="shared" si="5"/>
        <v>85.475493679709629</v>
      </c>
    </row>
    <row r="29" spans="1:14" ht="11.25" customHeight="1" x14ac:dyDescent="0.2">
      <c r="A29" s="24" t="s">
        <v>47</v>
      </c>
      <c r="B29" s="25">
        <f>+VLOOKUP(A29,'[1]CUA5.TD'!$A$12:$E$42,2,0)/1000000000</f>
        <v>1251.44370579</v>
      </c>
      <c r="C29" s="25">
        <f>+VLOOKUP($A29,'[1]CUA5.TD'!$A$12:$E$42,3,0)/1000000000</f>
        <v>849.90822580254007</v>
      </c>
      <c r="D29" s="25">
        <f>+VLOOKUP($A29,'[1]CUA5.TD'!$A$12:$E$42,4,0)/1000000000</f>
        <v>95.408307494079992</v>
      </c>
      <c r="E29" s="25">
        <f>+VLOOKUP($A29,'[1]CUA5.TD'!$A$12:$E$42,5,0)/1000000000</f>
        <v>94.391823245499978</v>
      </c>
      <c r="F29" s="25">
        <f t="shared" si="4"/>
        <v>401.53547998745989</v>
      </c>
      <c r="G29" s="30">
        <f t="shared" si="0"/>
        <v>67.914219542621595</v>
      </c>
      <c r="H29" s="27">
        <f t="shared" si="1"/>
        <v>7.6238593116620859</v>
      </c>
      <c r="I29" s="27">
        <f t="shared" si="2"/>
        <v>7.5426343836947236</v>
      </c>
      <c r="J29" s="27">
        <f t="shared" si="5"/>
        <v>11.225718800872777</v>
      </c>
      <c r="K29" s="27">
        <f t="shared" si="5"/>
        <v>98.934595660191235</v>
      </c>
    </row>
    <row r="30" spans="1:14" ht="11.25" customHeight="1" x14ac:dyDescent="0.2">
      <c r="A30" s="24" t="s">
        <v>48</v>
      </c>
      <c r="B30" s="25">
        <f>+VLOOKUP(A30,'[1]CUA5.TD'!$A$12:$E$42,2,0)/1000000000</f>
        <v>4781.2057247880002</v>
      </c>
      <c r="C30" s="25">
        <f>+VLOOKUP($A30,'[1]CUA5.TD'!$A$12:$E$42,3,0)/1000000000</f>
        <v>1176.9816891989799</v>
      </c>
      <c r="D30" s="25">
        <f>+VLOOKUP($A30,'[1]CUA5.TD'!$A$12:$E$42,4,0)/1000000000</f>
        <v>909.10769128618995</v>
      </c>
      <c r="E30" s="25">
        <f>+VLOOKUP($A30,'[1]CUA5.TD'!$A$12:$E$42,5,0)/1000000000</f>
        <v>906.17554006568992</v>
      </c>
      <c r="F30" s="25">
        <f t="shared" si="4"/>
        <v>3604.2240355890203</v>
      </c>
      <c r="G30" s="30">
        <f t="shared" si="0"/>
        <v>24.616838449283993</v>
      </c>
      <c r="H30" s="27">
        <f t="shared" si="1"/>
        <v>19.014193147409486</v>
      </c>
      <c r="I30" s="27">
        <f t="shared" si="2"/>
        <v>18.952866540915679</v>
      </c>
      <c r="J30" s="27">
        <f t="shared" si="5"/>
        <v>77.240597677004018</v>
      </c>
      <c r="K30" s="27">
        <f t="shared" si="5"/>
        <v>99.677469319795136</v>
      </c>
    </row>
    <row r="31" spans="1:14" ht="11.25" customHeight="1" x14ac:dyDescent="0.2">
      <c r="A31" s="24" t="s">
        <v>49</v>
      </c>
      <c r="B31" s="25">
        <f>+VLOOKUP(A31,'[1]CUA5.TD'!$A$12:$E$42,2,0)/1000000000</f>
        <v>713.41374816300004</v>
      </c>
      <c r="C31" s="25">
        <f>+VLOOKUP($A31,'[1]CUA5.TD'!$A$12:$E$42,3,0)/1000000000</f>
        <v>121.24276994172999</v>
      </c>
      <c r="D31" s="25">
        <f>+VLOOKUP($A31,'[1]CUA5.TD'!$A$12:$E$42,4,0)/1000000000</f>
        <v>71.488650180729991</v>
      </c>
      <c r="E31" s="25">
        <f>+VLOOKUP($A31,'[1]CUA5.TD'!$A$12:$E$42,5,0)/1000000000</f>
        <v>71.195381625729993</v>
      </c>
      <c r="F31" s="25">
        <f t="shared" si="4"/>
        <v>592.17097822127005</v>
      </c>
      <c r="G31" s="30">
        <f t="shared" si="0"/>
        <v>16.994734157271743</v>
      </c>
      <c r="H31" s="27">
        <f t="shared" si="1"/>
        <v>10.020643751933463</v>
      </c>
      <c r="I31" s="27">
        <f t="shared" si="2"/>
        <v>9.9795359718051504</v>
      </c>
      <c r="J31" s="27">
        <f t="shared" si="5"/>
        <v>58.963227427984258</v>
      </c>
      <c r="K31" s="27">
        <f t="shared" si="5"/>
        <v>99.589769069273814</v>
      </c>
    </row>
    <row r="32" spans="1:14" x14ac:dyDescent="0.2">
      <c r="A32" s="24" t="s">
        <v>50</v>
      </c>
      <c r="B32" s="25">
        <f>+VLOOKUP(A32,'[1]CUA5.TD'!$A$12:$E$42,2,0)/1000000000</f>
        <v>800.30941783200001</v>
      </c>
      <c r="C32" s="25">
        <f>+VLOOKUP($A32,'[1]CUA5.TD'!$A$12:$E$42,3,0)/1000000000</f>
        <v>237.94538489544999</v>
      </c>
      <c r="D32" s="25">
        <f>+VLOOKUP($A32,'[1]CUA5.TD'!$A$12:$E$42,4,0)/1000000000</f>
        <v>146.38290029216</v>
      </c>
      <c r="E32" s="25">
        <f>+VLOOKUP($A32,'[1]CUA5.TD'!$A$12:$E$42,5,0)/1000000000</f>
        <v>145.30126554716</v>
      </c>
      <c r="F32" s="25">
        <f t="shared" si="4"/>
        <v>562.36403293655007</v>
      </c>
      <c r="G32" s="30">
        <f t="shared" si="0"/>
        <v>29.731673724399332</v>
      </c>
      <c r="H32" s="27">
        <f t="shared" si="1"/>
        <v>18.290788166494938</v>
      </c>
      <c r="I32" s="27">
        <f t="shared" si="2"/>
        <v>18.155636096445569</v>
      </c>
      <c r="J32" s="27">
        <f t="shared" si="5"/>
        <v>61.519537500791913</v>
      </c>
      <c r="K32" s="27">
        <f t="shared" si="5"/>
        <v>99.261092147483609</v>
      </c>
    </row>
    <row r="33" spans="1:13" ht="11.25" customHeight="1" x14ac:dyDescent="0.2">
      <c r="A33" s="24" t="s">
        <v>51</v>
      </c>
      <c r="B33" s="25">
        <f>+VLOOKUP(A33,'[1]CUA5.TD'!$A$12:$E$42,2,0)/1000000000</f>
        <v>31627.645522293999</v>
      </c>
      <c r="C33" s="25">
        <f>+VLOOKUP($A33,'[1]CUA5.TD'!$A$12:$E$42,3,0)/1000000000</f>
        <v>9535.2691825205111</v>
      </c>
      <c r="D33" s="25">
        <f>+VLOOKUP($A33,'[1]CUA5.TD'!$A$12:$E$42,4,0)/1000000000</f>
        <v>7552.3725523286512</v>
      </c>
      <c r="E33" s="25">
        <f>+VLOOKUP($A33,'[1]CUA5.TD'!$A$12:$E$42,5,0)/1000000000</f>
        <v>7552.2801576866514</v>
      </c>
      <c r="F33" s="25">
        <f t="shared" si="4"/>
        <v>22092.376339773487</v>
      </c>
      <c r="G33" s="30">
        <f t="shared" si="0"/>
        <v>30.148526787424622</v>
      </c>
      <c r="H33" s="27">
        <f t="shared" si="1"/>
        <v>23.879022379345507</v>
      </c>
      <c r="I33" s="27">
        <f t="shared" si="2"/>
        <v>23.878730246812484</v>
      </c>
      <c r="J33" s="27">
        <f t="shared" si="5"/>
        <v>79.204607733289919</v>
      </c>
      <c r="K33" s="27">
        <f t="shared" si="5"/>
        <v>99.998776614350533</v>
      </c>
    </row>
    <row r="34" spans="1:13" ht="11.25" customHeight="1" x14ac:dyDescent="0.2">
      <c r="A34" s="24" t="s">
        <v>52</v>
      </c>
      <c r="B34" s="25">
        <f>+VLOOKUP(A34,'[1]CUA5.TD'!$A$12:$E$42,2,0)/1000000000</f>
        <v>52707.007457633001</v>
      </c>
      <c r="C34" s="25">
        <f>+VLOOKUP($A34,'[1]CUA5.TD'!$A$12:$E$42,3,0)/1000000000</f>
        <v>9557.6538485621022</v>
      </c>
      <c r="D34" s="25">
        <f>+VLOOKUP($A34,'[1]CUA5.TD'!$A$12:$E$42,4,0)/1000000000</f>
        <v>9513.9705927741797</v>
      </c>
      <c r="E34" s="25">
        <f>+VLOOKUP($A34,'[1]CUA5.TD'!$A$12:$E$42,5,0)/1000000000</f>
        <v>8776.1451096062792</v>
      </c>
      <c r="F34" s="25">
        <f t="shared" si="4"/>
        <v>43149.353609070895</v>
      </c>
      <c r="G34" s="30">
        <f t="shared" si="0"/>
        <v>18.133554359436445</v>
      </c>
      <c r="H34" s="27">
        <f t="shared" si="1"/>
        <v>18.050674951374745</v>
      </c>
      <c r="I34" s="27">
        <f t="shared" si="2"/>
        <v>16.650812734266367</v>
      </c>
      <c r="J34" s="27">
        <f t="shared" si="5"/>
        <v>99.542950011790879</v>
      </c>
      <c r="K34" s="27">
        <f t="shared" si="5"/>
        <v>92.244820645879685</v>
      </c>
    </row>
    <row r="35" spans="1:13" s="37" customFormat="1" ht="22.5" x14ac:dyDescent="0.25">
      <c r="A35" s="32" t="s">
        <v>53</v>
      </c>
      <c r="B35" s="33">
        <f>+VLOOKUP(A35,'[1]CUA5.TD'!$A$12:$E$42,2,0)/1000000000</f>
        <v>532.72717041700002</v>
      </c>
      <c r="C35" s="33">
        <f>+VLOOKUP($A35,'[1]CUA5.TD'!$A$12:$E$42,3,0)/1000000000</f>
        <v>195.4268044554</v>
      </c>
      <c r="D35" s="33">
        <f>+VLOOKUP($A35,'[1]CUA5.TD'!$A$12:$E$42,4,0)/1000000000</f>
        <v>75.528469830199995</v>
      </c>
      <c r="E35" s="33">
        <f>+VLOOKUP($A35,'[1]CUA5.TD'!$A$12:$E$42,5,0)/1000000000</f>
        <v>74.228490056049992</v>
      </c>
      <c r="F35" s="34">
        <f t="shared" si="4"/>
        <v>337.30036596160005</v>
      </c>
      <c r="G35" s="35">
        <f t="shared" si="0"/>
        <v>36.684219485637797</v>
      </c>
      <c r="H35" s="36">
        <f t="shared" si="1"/>
        <v>14.177701837711595</v>
      </c>
      <c r="I35" s="36">
        <f t="shared" si="2"/>
        <v>13.933678283753867</v>
      </c>
      <c r="J35" s="36">
        <f t="shared" si="5"/>
        <v>38.647958267893074</v>
      </c>
      <c r="K35" s="36">
        <f t="shared" si="5"/>
        <v>98.278821513169063</v>
      </c>
      <c r="M35" s="38"/>
    </row>
    <row r="36" spans="1:13" s="37" customFormat="1" ht="22.5" x14ac:dyDescent="0.25">
      <c r="A36" s="32" t="s">
        <v>54</v>
      </c>
      <c r="B36" s="33">
        <f>+VLOOKUP(A36,'[1]CUA5.TD'!$A$12:$E$42,2,0)/1000000000</f>
        <v>55.137210989000003</v>
      </c>
      <c r="C36" s="33">
        <f>+VLOOKUP($A36,'[1]CUA5.TD'!$A$12:$E$42,3,0)/1000000000</f>
        <v>46.694864613910006</v>
      </c>
      <c r="D36" s="33">
        <f>+VLOOKUP($A36,'[1]CUA5.TD'!$A$12:$E$42,4,0)/1000000000</f>
        <v>10.24398816191</v>
      </c>
      <c r="E36" s="33">
        <f>+VLOOKUP($A36,'[1]CUA5.TD'!$A$12:$E$42,5,0)/1000000000</f>
        <v>9.3817857690400004</v>
      </c>
      <c r="F36" s="34">
        <f t="shared" si="4"/>
        <v>8.442346375089997</v>
      </c>
      <c r="G36" s="35">
        <f t="shared" si="0"/>
        <v>84.688477665701541</v>
      </c>
      <c r="H36" s="36">
        <f t="shared" si="1"/>
        <v>18.579082942649563</v>
      </c>
      <c r="I36" s="36">
        <f t="shared" si="2"/>
        <v>17.015343360243026</v>
      </c>
      <c r="J36" s="36">
        <f t="shared" si="5"/>
        <v>21.938147260113059</v>
      </c>
      <c r="K36" s="36">
        <f t="shared" si="5"/>
        <v>91.583332787557211</v>
      </c>
      <c r="M36" s="38"/>
    </row>
    <row r="37" spans="1:13" ht="11.25" customHeight="1" x14ac:dyDescent="0.2">
      <c r="A37" s="24" t="s">
        <v>55</v>
      </c>
      <c r="B37" s="25">
        <f>+VLOOKUP(A37,'[1]CUA5.TD'!$A$12:$E$42,2,0)/1000000000</f>
        <v>30003.948204414999</v>
      </c>
      <c r="C37" s="25">
        <f>+VLOOKUP($A37,'[1]CUA5.TD'!$A$12:$E$42,3,0)/1000000000</f>
        <v>5207.4525838126101</v>
      </c>
      <c r="D37" s="25">
        <f>+VLOOKUP($A37,'[1]CUA5.TD'!$A$12:$E$42,4,0)/1000000000</f>
        <v>2895.0109006146213</v>
      </c>
      <c r="E37" s="25">
        <f>+VLOOKUP($A37,'[1]CUA5.TD'!$A$12:$E$42,5,0)/1000000000</f>
        <v>2828.4538906435805</v>
      </c>
      <c r="F37" s="25">
        <f t="shared" si="4"/>
        <v>24796.495620602389</v>
      </c>
      <c r="G37" s="30">
        <f t="shared" si="0"/>
        <v>17.355891125843055</v>
      </c>
      <c r="H37" s="27">
        <f t="shared" si="1"/>
        <v>9.6487664919666418</v>
      </c>
      <c r="I37" s="27">
        <f t="shared" si="2"/>
        <v>9.4269389860744432</v>
      </c>
      <c r="J37" s="27">
        <f t="shared" si="5"/>
        <v>55.593610388576089</v>
      </c>
      <c r="K37" s="27">
        <f t="shared" si="5"/>
        <v>97.700975496951997</v>
      </c>
    </row>
    <row r="38" spans="1:13" x14ac:dyDescent="0.2">
      <c r="A38" s="24" t="s">
        <v>56</v>
      </c>
      <c r="B38" s="25">
        <f>+VLOOKUP(A38,'[1]CUA5.TD'!$A$12:$E$42,2,0)/1000000000</f>
        <v>5878.3993546310003</v>
      </c>
      <c r="C38" s="25">
        <f>+VLOOKUP($A38,'[1]CUA5.TD'!$A$12:$E$42,3,0)/1000000000</f>
        <v>3895.5282184427401</v>
      </c>
      <c r="D38" s="25">
        <f>+VLOOKUP($A38,'[1]CUA5.TD'!$A$12:$E$42,4,0)/1000000000</f>
        <v>115.8958153479</v>
      </c>
      <c r="E38" s="25">
        <f>+VLOOKUP($A38,'[1]CUA5.TD'!$A$12:$E$42,5,0)/1000000000</f>
        <v>113.95298898665999</v>
      </c>
      <c r="F38" s="25">
        <f t="shared" si="4"/>
        <v>1982.8711361882602</v>
      </c>
      <c r="G38" s="30">
        <f t="shared" si="0"/>
        <v>66.268519429083099</v>
      </c>
      <c r="H38" s="27">
        <f t="shared" si="1"/>
        <v>1.9715539614809825</v>
      </c>
      <c r="I38" s="27">
        <f t="shared" si="2"/>
        <v>1.9385036999381111</v>
      </c>
      <c r="J38" s="27">
        <f t="shared" si="5"/>
        <v>2.9750988530697904</v>
      </c>
      <c r="K38" s="27">
        <f t="shared" si="5"/>
        <v>98.323644080325096</v>
      </c>
    </row>
    <row r="39" spans="1:13" ht="11.25" customHeight="1" x14ac:dyDescent="0.2">
      <c r="A39" s="39" t="s">
        <v>57</v>
      </c>
      <c r="B39" s="40">
        <f>+VLOOKUP(A39,'[1]CUA5.TD'!$A$12:$E$42,2,0)/1000000000</f>
        <v>4337.7940239729996</v>
      </c>
      <c r="C39" s="40">
        <f>+VLOOKUP($A39,'[1]CUA5.TD'!$A$12:$E$42,3,0)/1000000000</f>
        <v>2090.3724043783</v>
      </c>
      <c r="D39" s="40">
        <f>+VLOOKUP($A39,'[1]CUA5.TD'!$A$12:$E$42,4,0)/1000000000</f>
        <v>618.71997721892001</v>
      </c>
      <c r="E39" s="40">
        <f>+VLOOKUP($A39,'[1]CUA5.TD'!$A$12:$E$42,5,0)/1000000000</f>
        <v>615.89764544692002</v>
      </c>
      <c r="F39" s="41">
        <f t="shared" si="4"/>
        <v>2247.4216195946997</v>
      </c>
      <c r="G39" s="42">
        <f t="shared" si="0"/>
        <v>48.189757116768796</v>
      </c>
      <c r="H39" s="43">
        <f t="shared" si="1"/>
        <v>14.26347064428459</v>
      </c>
      <c r="I39" s="43">
        <f t="shared" si="2"/>
        <v>14.198406887075226</v>
      </c>
      <c r="J39" s="43">
        <f t="shared" si="5"/>
        <v>29.598552675255689</v>
      </c>
      <c r="K39" s="43">
        <f t="shared" si="5"/>
        <v>99.543843438725531</v>
      </c>
    </row>
    <row r="40" spans="1:13" ht="11.25" customHeight="1" x14ac:dyDescent="0.2">
      <c r="A40" s="44" t="s">
        <v>58</v>
      </c>
      <c r="B40" s="25"/>
      <c r="C40" s="25"/>
      <c r="D40" s="25"/>
      <c r="E40" s="25"/>
      <c r="F40" s="25"/>
      <c r="G40" s="27"/>
      <c r="H40" s="27"/>
      <c r="I40" s="27"/>
      <c r="J40" s="27"/>
      <c r="K40" s="27"/>
    </row>
    <row r="41" spans="1:13" ht="11.25" customHeight="1" x14ac:dyDescent="0.2">
      <c r="A41" s="44"/>
      <c r="B41" s="25"/>
      <c r="C41" s="25"/>
      <c r="D41" s="25"/>
      <c r="E41" s="25"/>
      <c r="F41" s="25"/>
      <c r="G41" s="27"/>
      <c r="H41" s="27"/>
      <c r="I41" s="27"/>
      <c r="J41" s="27"/>
      <c r="K41" s="27"/>
    </row>
    <row r="42" spans="1:13" ht="11.25" customHeight="1" x14ac:dyDescent="0.2">
      <c r="A42" s="45"/>
      <c r="B42" s="46"/>
      <c r="C42" s="46"/>
      <c r="D42" s="46"/>
      <c r="E42" s="46"/>
      <c r="F42" s="25"/>
      <c r="G42" s="47"/>
      <c r="H42" s="48"/>
    </row>
    <row r="43" spans="1:13" ht="11.25" hidden="1" customHeight="1" x14ac:dyDescent="0.2">
      <c r="B43" s="25">
        <f>+B8-[1]CUA2!C27</f>
        <v>0</v>
      </c>
      <c r="C43" s="25">
        <f>+C8-[1]CUA2!D27</f>
        <v>0</v>
      </c>
      <c r="D43" s="25">
        <f>+D8-[1]CUA2!E27</f>
        <v>0</v>
      </c>
      <c r="E43" s="25">
        <f>+E8-[1]CUA2!F27</f>
        <v>0</v>
      </c>
      <c r="F43" s="25">
        <f>+F8-[1]CUA2!G27</f>
        <v>0</v>
      </c>
      <c r="G43" s="47"/>
      <c r="H43" s="47"/>
    </row>
  </sheetData>
  <mergeCells count="11">
    <mergeCell ref="G5:K5"/>
    <mergeCell ref="A1:K1"/>
    <mergeCell ref="A2:K2"/>
    <mergeCell ref="A3:K3"/>
    <mergeCell ref="A4:K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Romero</dc:creator>
  <cp:lastModifiedBy>Daniel Romero</cp:lastModifiedBy>
  <dcterms:created xsi:type="dcterms:W3CDTF">2020-04-24T17:49:57Z</dcterms:created>
  <dcterms:modified xsi:type="dcterms:W3CDTF">2020-04-24T17:50:30Z</dcterms:modified>
</cp:coreProperties>
</file>