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inhacienda\cedin\DAF\SSFT\Informes_Gestion\Ricardo_Luna\MFMP2020-PARA-REVISAR\2020\"/>
    </mc:Choice>
  </mc:AlternateContent>
  <bookViews>
    <workbookView xWindow="0" yWindow="630" windowWidth="20490" windowHeight="7125" tabRatio="873" firstSheet="7" activeTab="16"/>
  </bookViews>
  <sheets>
    <sheet name="DatosBasicos" sheetId="1" state="hidden" r:id="rId1"/>
    <sheet name="DatosBalanceFinanciero" sheetId="4" state="hidden" r:id="rId2"/>
    <sheet name="DatosAcreenciasLey550" sheetId="17" state="hidden" r:id="rId3"/>
    <sheet name="DatosDetalleAcreenciasLey550" sheetId="18" state="hidden" r:id="rId4"/>
    <sheet name="DatosGastosFtoSecretariasCalc" sheetId="28" state="hidden" r:id="rId5"/>
    <sheet name="DatosSGR" sheetId="51" state="hidden" r:id="rId6"/>
    <sheet name="Supuestos Macro 2018" sheetId="75" state="hidden" r:id="rId7"/>
    <sheet name="Contenido" sheetId="72" r:id="rId8"/>
    <sheet name="Calidad General" sheetId="73" r:id="rId9"/>
    <sheet name="Calidad Componentes" sheetId="74" r:id="rId10"/>
    <sheet name="Riesgos Fiscales " sheetId="67" r:id="rId11"/>
    <sheet name="Datos" sheetId="76" r:id="rId12"/>
    <sheet name="Ingresos" sheetId="80" r:id="rId13"/>
    <sheet name="Tributarios" sheetId="77" r:id="rId14"/>
    <sheet name="Gastos" sheetId="78" r:id="rId15"/>
    <sheet name="SGR" sheetId="81" r:id="rId16"/>
    <sheet name="Balance_Fiscal " sheetId="46" r:id="rId17"/>
  </sheets>
  <definedNames>
    <definedName name="_xlnm.Print_Area" localSheetId="16">'Balance_Fiscal '!$B$1:$F$20</definedName>
    <definedName name="OLE_LINK1" localSheetId="9">'Calidad Componentes'!$B$3</definedName>
    <definedName name="RangoDatosBasicos">DatosBasicos!$A$1:$J$2</definedName>
    <definedName name="RangoDF_AcreenciasLey550">DatosAcreenciasLey550!$A$1:$I$1</definedName>
    <definedName name="RangoDF_BalanceFinanciero">DatosBalanceFinanciero!$A$1:$D$121</definedName>
    <definedName name="RangoDF_DetalleAcreenciasLey550">DatosDetalleAcreenciasLey550!$B$1:$E$1</definedName>
    <definedName name="RangoDF_GastosFuncionamientoSecretariasCalculados">DatosGastosFtoSecretariasCalc!$A$1:$D$5</definedName>
    <definedName name="RangoDF_SGR">DatosSGR!$A$1:$C$18</definedName>
  </definedNames>
  <calcPr calcId="162913" iterateDelta="1E-4"/>
</workbook>
</file>

<file path=xl/calcChain.xml><?xml version="1.0" encoding="utf-8"?>
<calcChain xmlns="http://schemas.openxmlformats.org/spreadsheetml/2006/main">
  <c r="C17" i="46" l="1"/>
  <c r="E14" i="46"/>
  <c r="C14" i="46"/>
  <c r="E13" i="46"/>
  <c r="C13" i="46"/>
  <c r="C12" i="46"/>
  <c r="D9" i="46"/>
  <c r="C9" i="46"/>
  <c r="D8" i="46"/>
  <c r="C8" i="46"/>
  <c r="C8" i="81"/>
  <c r="D8" i="81"/>
  <c r="D7" i="81"/>
  <c r="C7" i="81"/>
  <c r="E9" i="78"/>
  <c r="C9" i="78"/>
  <c r="D7" i="78"/>
  <c r="C7" i="78"/>
  <c r="C8" i="77"/>
  <c r="D8" i="77"/>
  <c r="C9" i="77"/>
  <c r="D9" i="77"/>
  <c r="E9" i="77"/>
  <c r="C10" i="77"/>
  <c r="C11" i="77"/>
  <c r="C12" i="77"/>
  <c r="D12" i="77"/>
  <c r="C13" i="77"/>
  <c r="D13" i="77"/>
  <c r="E13" i="77"/>
  <c r="C7" i="77"/>
  <c r="D11" i="80"/>
  <c r="D16" i="80"/>
  <c r="E16" i="80"/>
  <c r="C16" i="80"/>
  <c r="C14" i="80"/>
  <c r="C13" i="80"/>
  <c r="C12" i="80"/>
  <c r="C11" i="80"/>
  <c r="D8" i="80"/>
  <c r="C9" i="80"/>
  <c r="C8" i="80"/>
  <c r="P48" i="76"/>
  <c r="Q48" i="76" s="1"/>
  <c r="E8" i="77" s="1"/>
  <c r="P49" i="76"/>
  <c r="Q49" i="76"/>
  <c r="P50" i="76"/>
  <c r="Q50" i="76" s="1"/>
  <c r="E10" i="77" s="1"/>
  <c r="P51" i="76"/>
  <c r="D11" i="77" s="1"/>
  <c r="P52" i="76"/>
  <c r="Q52" i="76" s="1"/>
  <c r="E12" i="77" s="1"/>
  <c r="P53" i="76"/>
  <c r="Q53" i="76"/>
  <c r="P47" i="76"/>
  <c r="D7" i="77" s="1"/>
  <c r="P37" i="76"/>
  <c r="D15" i="80" s="1"/>
  <c r="P38" i="76"/>
  <c r="Q38" i="76" s="1"/>
  <c r="Q37" i="76" s="1"/>
  <c r="P28" i="76"/>
  <c r="Q28" i="76" s="1"/>
  <c r="P29" i="76"/>
  <c r="D8" i="78" s="1"/>
  <c r="P30" i="76"/>
  <c r="Q30" i="76" s="1"/>
  <c r="P31" i="76"/>
  <c r="D17" i="46" s="1"/>
  <c r="Q31" i="76"/>
  <c r="E17" i="46" s="1"/>
  <c r="P32" i="76"/>
  <c r="Q32" i="76" s="1"/>
  <c r="P33" i="76"/>
  <c r="Q33" i="76"/>
  <c r="Q27" i="76"/>
  <c r="E12" i="46" s="1"/>
  <c r="P27" i="76"/>
  <c r="D12" i="46" s="1"/>
  <c r="Q11" i="76"/>
  <c r="Q12" i="76"/>
  <c r="E9" i="80" s="1"/>
  <c r="Q15" i="76"/>
  <c r="Q16" i="76"/>
  <c r="Q19" i="76"/>
  <c r="E11" i="80" s="1"/>
  <c r="Q20" i="76"/>
  <c r="E12" i="80" s="1"/>
  <c r="Q23" i="76"/>
  <c r="P10" i="76"/>
  <c r="Q10" i="76" s="1"/>
  <c r="E8" i="46" s="1"/>
  <c r="P11" i="76"/>
  <c r="P12" i="76"/>
  <c r="D9" i="80" s="1"/>
  <c r="P14" i="76"/>
  <c r="Q14" i="76" s="1"/>
  <c r="P15" i="76"/>
  <c r="P16" i="76"/>
  <c r="P17" i="76"/>
  <c r="Q17" i="76" s="1"/>
  <c r="P18" i="76"/>
  <c r="Q18" i="76" s="1"/>
  <c r="P19" i="76"/>
  <c r="P20" i="76"/>
  <c r="D12" i="80" s="1"/>
  <c r="P21" i="76"/>
  <c r="D13" i="80" s="1"/>
  <c r="P22" i="76"/>
  <c r="D14" i="80" s="1"/>
  <c r="P23" i="76"/>
  <c r="P9" i="76"/>
  <c r="Q9" i="76" s="1"/>
  <c r="O46" i="76"/>
  <c r="O37" i="76"/>
  <c r="C15" i="80" s="1"/>
  <c r="O29" i="76"/>
  <c r="C8" i="78" s="1"/>
  <c r="O13" i="76"/>
  <c r="P13" i="76" s="1"/>
  <c r="Q13" i="76" s="1"/>
  <c r="E15" i="80" l="1"/>
  <c r="E8" i="80"/>
  <c r="D13" i="46"/>
  <c r="D10" i="77"/>
  <c r="F10" i="77" s="1"/>
  <c r="D9" i="78"/>
  <c r="F9" i="78" s="1"/>
  <c r="Q29" i="76"/>
  <c r="E8" i="78" s="1"/>
  <c r="Q47" i="76"/>
  <c r="E7" i="77" s="1"/>
  <c r="E7" i="78"/>
  <c r="F7" i="78" s="1"/>
  <c r="E9" i="46"/>
  <c r="D14" i="46"/>
  <c r="Q22" i="76"/>
  <c r="E14" i="80" s="1"/>
  <c r="Q21" i="76"/>
  <c r="E13" i="80" s="1"/>
  <c r="E10" i="80" s="1"/>
  <c r="E16" i="46" s="1"/>
  <c r="Q51" i="76"/>
  <c r="E11" i="77" s="1"/>
  <c r="F11" i="77" s="1"/>
  <c r="P46" i="76"/>
  <c r="F17" i="46"/>
  <c r="G14" i="46"/>
  <c r="F12" i="46"/>
  <c r="F9" i="46"/>
  <c r="G8" i="46"/>
  <c r="G17" i="46"/>
  <c r="F14" i="46"/>
  <c r="F13" i="46"/>
  <c r="G13" i="46"/>
  <c r="D11" i="46"/>
  <c r="E11" i="46"/>
  <c r="E10" i="46" s="1"/>
  <c r="G12" i="46"/>
  <c r="F8" i="46"/>
  <c r="G9" i="46"/>
  <c r="D9" i="81"/>
  <c r="C9" i="81"/>
  <c r="G8" i="78"/>
  <c r="F8" i="78"/>
  <c r="G7" i="78"/>
  <c r="E10" i="78"/>
  <c r="C10" i="78"/>
  <c r="G11" i="77"/>
  <c r="F12" i="77"/>
  <c r="G12" i="77"/>
  <c r="F13" i="77"/>
  <c r="G13" i="77"/>
  <c r="G9" i="77"/>
  <c r="F9" i="77"/>
  <c r="G8" i="77"/>
  <c r="F8" i="77"/>
  <c r="G7" i="77"/>
  <c r="F7" i="77"/>
  <c r="D14" i="77"/>
  <c r="E14" i="77"/>
  <c r="E7" i="46" s="1"/>
  <c r="C14" i="77"/>
  <c r="C7" i="46" s="1"/>
  <c r="D7" i="80"/>
  <c r="E7" i="80"/>
  <c r="C7" i="80"/>
  <c r="D10" i="80"/>
  <c r="D17" i="80" s="1"/>
  <c r="C10" i="80"/>
  <c r="C17" i="80" l="1"/>
  <c r="D10" i="78"/>
  <c r="G9" i="78"/>
  <c r="Q46" i="76"/>
  <c r="E17" i="80"/>
  <c r="G10" i="77"/>
  <c r="E6" i="46"/>
  <c r="E15" i="46" s="1"/>
  <c r="F11" i="46"/>
  <c r="D10" i="46"/>
  <c r="F10" i="46" s="1"/>
  <c r="C11" i="46"/>
  <c r="G10" i="78"/>
  <c r="F10" i="78"/>
  <c r="F14" i="77"/>
  <c r="G14" i="77"/>
  <c r="D7" i="46"/>
  <c r="G7" i="46" s="1"/>
  <c r="E5" i="46"/>
  <c r="E19" i="46" s="1"/>
  <c r="C6" i="46"/>
  <c r="E18" i="46"/>
  <c r="D16" i="46"/>
  <c r="C16" i="46"/>
  <c r="G11" i="46" l="1"/>
  <c r="C10" i="46"/>
  <c r="G10" i="46" s="1"/>
  <c r="F7" i="46"/>
  <c r="D6" i="46"/>
  <c r="G6" i="46" s="1"/>
  <c r="C15" i="46"/>
  <c r="D18" i="46"/>
  <c r="F18" i="46" s="1"/>
  <c r="F16" i="46"/>
  <c r="G16" i="46"/>
  <c r="C5" i="46"/>
  <c r="C18" i="46"/>
  <c r="G18" i="46" s="1"/>
  <c r="BF54" i="76"/>
  <c r="D5" i="46" l="1"/>
  <c r="F5" i="46" s="1"/>
  <c r="D15" i="46"/>
  <c r="F15" i="46" s="1"/>
  <c r="F6" i="46"/>
  <c r="D19" i="46"/>
  <c r="F19" i="46" s="1"/>
  <c r="G5" i="46"/>
  <c r="C19" i="46"/>
  <c r="G19" i="46" l="1"/>
  <c r="G15" i="46"/>
  <c r="G15" i="80" l="1"/>
  <c r="F15" i="80"/>
  <c r="G14" i="80"/>
  <c r="F14" i="80"/>
  <c r="G13" i="80"/>
  <c r="F13" i="80"/>
  <c r="G12" i="80"/>
  <c r="F12" i="80"/>
  <c r="G11" i="80"/>
  <c r="F11" i="80"/>
  <c r="C6" i="78"/>
  <c r="D6" i="77"/>
  <c r="D6" i="78" s="1"/>
  <c r="E6" i="77"/>
  <c r="E6" i="78" s="1"/>
  <c r="F6" i="77"/>
  <c r="F6" i="78" s="1"/>
  <c r="G6" i="77"/>
  <c r="G6" i="78" s="1"/>
  <c r="C6" i="77"/>
  <c r="G17" i="80"/>
  <c r="F17" i="80"/>
  <c r="G16" i="80"/>
  <c r="F16" i="80"/>
  <c r="G10" i="80"/>
  <c r="F10" i="80"/>
  <c r="G9" i="80"/>
  <c r="F9" i="80"/>
  <c r="G8" i="80"/>
  <c r="F8" i="80"/>
  <c r="G7" i="80"/>
  <c r="F7" i="80"/>
  <c r="L1" i="17" l="1"/>
  <c r="M1" i="17"/>
  <c r="N1" i="17"/>
  <c r="K2" i="17"/>
  <c r="L2" i="17"/>
  <c r="M2" i="17"/>
  <c r="N2" i="17"/>
  <c r="K3" i="17"/>
  <c r="L3" i="17"/>
  <c r="M3" i="17"/>
  <c r="N3" i="17"/>
  <c r="K4" i="17"/>
  <c r="L4" i="17"/>
  <c r="M4" i="17"/>
  <c r="N4" i="17"/>
  <c r="K5" i="17"/>
  <c r="L5" i="17"/>
  <c r="M5" i="17"/>
  <c r="N5" i="17"/>
  <c r="K6" i="17"/>
  <c r="L6" i="17"/>
  <c r="M6" i="17"/>
  <c r="N6" i="17"/>
  <c r="K7" i="17"/>
  <c r="L7" i="17"/>
  <c r="M7" i="17"/>
  <c r="N7" i="17"/>
  <c r="K8" i="17"/>
  <c r="L8" i="17"/>
  <c r="M8" i="17"/>
  <c r="N8" i="17"/>
  <c r="K9" i="17"/>
  <c r="L9" i="17"/>
  <c r="M9" i="17"/>
  <c r="N9" i="17"/>
  <c r="K10" i="17"/>
  <c r="L10" i="17"/>
  <c r="M10" i="17"/>
  <c r="N10" i="17"/>
  <c r="A2" i="18"/>
  <c r="A3" i="18"/>
  <c r="A4" i="18"/>
  <c r="A5" i="18"/>
  <c r="A6" i="18"/>
  <c r="A7" i="18"/>
  <c r="A8" i="18"/>
  <c r="A9" i="18"/>
  <c r="A10" i="18"/>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alcChain>
</file>

<file path=xl/sharedStrings.xml><?xml version="1.0" encoding="utf-8"?>
<sst xmlns="http://schemas.openxmlformats.org/spreadsheetml/2006/main" count="1190" uniqueCount="695">
  <si>
    <t>AÑO</t>
  </si>
  <si>
    <t>CORTE</t>
  </si>
  <si>
    <t>CODIGO_ENTIDAD</t>
  </si>
  <si>
    <t>NOMBRE_ENTIDAD</t>
  </si>
  <si>
    <t>CATEGORIA</t>
  </si>
  <si>
    <t>NUMERO_DIPUTADOS_CONCEJALES</t>
  </si>
  <si>
    <t>LIMITE_REMUNERACION_MENSUAL_SMMLV</t>
  </si>
  <si>
    <t>SALARIO_MINIMO</t>
  </si>
  <si>
    <t>LIMITE_APORTE_ADICIONAL</t>
  </si>
  <si>
    <t>CATEGORIA_MAXIMA_PERIODO</t>
  </si>
  <si>
    <t>2015</t>
  </si>
  <si>
    <t>0406</t>
  </si>
  <si>
    <t>210111001</t>
  </si>
  <si>
    <t>BOGOTÁ D.C.</t>
  </si>
  <si>
    <t>CODIGO_CONCEPTO_BF</t>
  </si>
  <si>
    <t>NOMBRE_CONCEPTO_BF</t>
  </si>
  <si>
    <t>TOTAL_ANIO1</t>
  </si>
  <si>
    <t>TOTAL_ANIO2</t>
  </si>
  <si>
    <t>BF_1</t>
  </si>
  <si>
    <t>INGRESOS TOTALES</t>
  </si>
  <si>
    <t>5930597,256</t>
  </si>
  <si>
    <t>6608647,021</t>
  </si>
  <si>
    <t>BF_1.1</t>
  </si>
  <si>
    <t xml:space="preserve">    INGRESOS CORRIENTES</t>
  </si>
  <si>
    <t>5525230,455</t>
  </si>
  <si>
    <t>6106617,547</t>
  </si>
  <si>
    <t>BF_1.1.1</t>
  </si>
  <si>
    <t xml:space="preserve">        TRIBUTARIOS</t>
  </si>
  <si>
    <t>4196897,459</t>
  </si>
  <si>
    <t>4800744,973</t>
  </si>
  <si>
    <t>BF_1.1.1.1</t>
  </si>
  <si>
    <t xml:space="preserve">             Vehículos Automotores</t>
  </si>
  <si>
    <t>415361,602</t>
  </si>
  <si>
    <t>420186,391</t>
  </si>
  <si>
    <t>BF_1.1.1.10</t>
  </si>
  <si>
    <t xml:space="preserve">             Impuesto de Transporte por Oleoductos y Gasoductos</t>
  </si>
  <si>
    <t>,000</t>
  </si>
  <si>
    <t>BF_1.1.1.11</t>
  </si>
  <si>
    <t xml:space="preserve">             Impuesto Unico a Favor de San Andrés</t>
  </si>
  <si>
    <t>BF_1.1.1.12</t>
  </si>
  <si>
    <t xml:space="preserve">             Otros Ingresos Tributarios</t>
  </si>
  <si>
    <t>137671,367</t>
  </si>
  <si>
    <t>110084,104</t>
  </si>
  <si>
    <t>BF_1.1.1.2</t>
  </si>
  <si>
    <t xml:space="preserve">             Impuesto Predial Unificado</t>
  </si>
  <si>
    <t>1835836,053</t>
  </si>
  <si>
    <t>2279499,007</t>
  </si>
  <si>
    <t>BF_1.1.1.3</t>
  </si>
  <si>
    <t xml:space="preserve">             Impuesto de Industria y Comercio</t>
  </si>
  <si>
    <t>1474166,412</t>
  </si>
  <si>
    <t>1616707,704</t>
  </si>
  <si>
    <t>BF_1.1.1.4</t>
  </si>
  <si>
    <t xml:space="preserve">             Registro y Anotación</t>
  </si>
  <si>
    <t>BF_1.1.1.5</t>
  </si>
  <si>
    <t xml:space="preserve">             Licores</t>
  </si>
  <si>
    <t>1201,141</t>
  </si>
  <si>
    <t>BF_1.1.1.6</t>
  </si>
  <si>
    <t xml:space="preserve">             Cerveza</t>
  </si>
  <si>
    <t>138000,689</t>
  </si>
  <si>
    <t>148798,819</t>
  </si>
  <si>
    <t>BF_1.1.1.7</t>
  </si>
  <si>
    <t xml:space="preserve">             Cigarrillos y Tabaco</t>
  </si>
  <si>
    <t>6093,473</t>
  </si>
  <si>
    <t>29018,298</t>
  </si>
  <si>
    <t>BF_1.1.1.8</t>
  </si>
  <si>
    <t xml:space="preserve">             Sobretasa Consumo Gasolina Motor</t>
  </si>
  <si>
    <t>173934,256</t>
  </si>
  <si>
    <t>179886,192</t>
  </si>
  <si>
    <t>BF_1.1.1.9</t>
  </si>
  <si>
    <t xml:space="preserve">             Estampillas</t>
  </si>
  <si>
    <t>14632,466</t>
  </si>
  <si>
    <t>16564,458</t>
  </si>
  <si>
    <t>BF_1.1.2</t>
  </si>
  <si>
    <t xml:space="preserve">        NO TRIBUTARIOS</t>
  </si>
  <si>
    <t>217887,996</t>
  </si>
  <si>
    <t>232944,413</t>
  </si>
  <si>
    <t>BF_1.1.2.1</t>
  </si>
  <si>
    <t xml:space="preserve">             Ingresos de la Propiedad: Tasas, Derechos, Multas y Sanciones</t>
  </si>
  <si>
    <t>195186,681</t>
  </si>
  <si>
    <t>BF_1.1.2.2</t>
  </si>
  <si>
    <t xml:space="preserve">             Otros No Tributarios</t>
  </si>
  <si>
    <t>37757,732</t>
  </si>
  <si>
    <t>BF_1.1.3</t>
  </si>
  <si>
    <t xml:space="preserve">        TRANSFERENCIAS</t>
  </si>
  <si>
    <t>1110445,000</t>
  </si>
  <si>
    <t>1072928,161</t>
  </si>
  <si>
    <t>BF_1.1.3.1</t>
  </si>
  <si>
    <t xml:space="preserve">             Transferencias Para Funcionamiento</t>
  </si>
  <si>
    <t>BF_1.1.3.1.1</t>
  </si>
  <si>
    <t xml:space="preserve">                 Del Nivel Nacional</t>
  </si>
  <si>
    <t>BF_1.1.3.1.1.1</t>
  </si>
  <si>
    <t xml:space="preserve">                     Sistema General de Participaciones - Propósito General - Libre destinación - Municipios categorías 4, 5 y 6</t>
  </si>
  <si>
    <t>BF_1.1.3.1.1.2</t>
  </si>
  <si>
    <t xml:space="preserve">                     Otras Transferencias de la Nación</t>
  </si>
  <si>
    <t>BF_1.1.3.1.2</t>
  </si>
  <si>
    <t xml:space="preserve">                 Del Nivel Departamental</t>
  </si>
  <si>
    <t>BF_1.1.3.1.2.1</t>
  </si>
  <si>
    <t xml:space="preserve">                     De Vehículos Automotores</t>
  </si>
  <si>
    <t>BF_1.1.3.1.2.2</t>
  </si>
  <si>
    <t xml:space="preserve">                     Otras Transferencias del Departamento</t>
  </si>
  <si>
    <t>BF_1.1.3.1.3</t>
  </si>
  <si>
    <t xml:space="preserve">                 Otras Transferencias Para Funcionamiento</t>
  </si>
  <si>
    <t>BF_1.1.3.2</t>
  </si>
  <si>
    <t xml:space="preserve">             Transferencias Para Inversión</t>
  </si>
  <si>
    <t>BF_1.1.3.2.1</t>
  </si>
  <si>
    <t>BF_1.1.3.2.1.1</t>
  </si>
  <si>
    <t xml:space="preserve">                     Sistema General de Participaciones</t>
  </si>
  <si>
    <t>1094031,701</t>
  </si>
  <si>
    <t>1048393,256</t>
  </si>
  <si>
    <t>BF_1.1.3.2.1.1.1</t>
  </si>
  <si>
    <t xml:space="preserve">                         Sistema General de Participaciones - Educación</t>
  </si>
  <si>
    <t>748904,188</t>
  </si>
  <si>
    <t>725987,885</t>
  </si>
  <si>
    <t>BF_1.1.3.2.1.1.2</t>
  </si>
  <si>
    <t xml:space="preserve">                         Sistema General de Participaciones - Salud</t>
  </si>
  <si>
    <t>229066,833</t>
  </si>
  <si>
    <t>188770,140</t>
  </si>
  <si>
    <t>BF_1.1.3.2.1.1.3</t>
  </si>
  <si>
    <t xml:space="preserve">                         Sistema General de Participaciones - Agua Potable y Saneamiento Básico</t>
  </si>
  <si>
    <t>38253,208</t>
  </si>
  <si>
    <t>49971,062</t>
  </si>
  <si>
    <t>BF_1.1.3.2.1.1.4</t>
  </si>
  <si>
    <t xml:space="preserve">                         Sistema General de Participaciones - Propósito General - Forzosa Inversión</t>
  </si>
  <si>
    <t>74880,242</t>
  </si>
  <si>
    <t>80409,570</t>
  </si>
  <si>
    <t>BF_1.1.3.2.1.1.5</t>
  </si>
  <si>
    <t xml:space="preserve">                         Otras del Sistema General de Participaciones</t>
  </si>
  <si>
    <t>2927,230</t>
  </si>
  <si>
    <t>3254,599</t>
  </si>
  <si>
    <t>BF_1.1.3.2.1.2</t>
  </si>
  <si>
    <t xml:space="preserve">                     FOSYGA y COLJUEGOS</t>
  </si>
  <si>
    <t>BF_1.1.3.2.1.3</t>
  </si>
  <si>
    <t>16413,299</t>
  </si>
  <si>
    <t>24534,905</t>
  </si>
  <si>
    <t>BF_1.1.3.2.2</t>
  </si>
  <si>
    <t>BF_1.1.3.2.3</t>
  </si>
  <si>
    <t xml:space="preserve">                 Del Nivel Municipal</t>
  </si>
  <si>
    <t>BF_1.1.3.2.4</t>
  </si>
  <si>
    <t xml:space="preserve">                 Sector Descentralizado</t>
  </si>
  <si>
    <t>BF_1.1.3.2.5</t>
  </si>
  <si>
    <t xml:space="preserve">                 Sector Privado</t>
  </si>
  <si>
    <t>BF_1.1.3.2.6</t>
  </si>
  <si>
    <t xml:space="preserve">                 Otras Transferencias para Inversión</t>
  </si>
  <si>
    <t>BF_10</t>
  </si>
  <si>
    <t>RESULTADO PRESUPUESTAL SIN INCLUIR RESERVAS PRESUPUESTALES</t>
  </si>
  <si>
    <t>BF_10.1</t>
  </si>
  <si>
    <t xml:space="preserve">    INGRESOS TOTALES SIN INCLUIR RECURSOS PARA RESERVAS PRESUPUESTALES</t>
  </si>
  <si>
    <t>6995549,871</t>
  </si>
  <si>
    <t>6622613,143</t>
  </si>
  <si>
    <t>BF_10.2</t>
  </si>
  <si>
    <t xml:space="preserve">    GASTOS TOTALES SIN INCLUIR GASTOS POR RESERVAS PRESUPUESTALES</t>
  </si>
  <si>
    <t>3945494,905</t>
  </si>
  <si>
    <t>6006824,102</t>
  </si>
  <si>
    <t>BF_10.3</t>
  </si>
  <si>
    <t xml:space="preserve">    DÉFICIT O SUPERÁVIT PRESUPUESTAL SIN INCLUIR RESERVAS PRESUPUESTALES</t>
  </si>
  <si>
    <t>3050054,966</t>
  </si>
  <si>
    <t>615789,041</t>
  </si>
  <si>
    <t>BF_12</t>
  </si>
  <si>
    <t>RESULTADO PRESUPUESTAL INCLUYENDO RESERVAS PRESUPUESTALES</t>
  </si>
  <si>
    <t>BF_12.1</t>
  </si>
  <si>
    <t xml:space="preserve">    INGRESOS TOTALES</t>
  </si>
  <si>
    <t>9487564,836</t>
  </si>
  <si>
    <t>8877280,662</t>
  </si>
  <si>
    <t>BF_12.2</t>
  </si>
  <si>
    <t xml:space="preserve">    GASTOS TOTALES</t>
  </si>
  <si>
    <t>5155137,525</t>
  </si>
  <si>
    <t>6979567,054</t>
  </si>
  <si>
    <t>BF_12.3</t>
  </si>
  <si>
    <t xml:space="preserve">    DÉFICIT O SUPERÁVIT PRESUPUESTAL</t>
  </si>
  <si>
    <t>4332427,311</t>
  </si>
  <si>
    <t>1897713,608</t>
  </si>
  <si>
    <t>BF_13</t>
  </si>
  <si>
    <t>EJECUCION RESERVAS PRESUPUESTALES VIGENCIA ANTERIOR</t>
  </si>
  <si>
    <t>BF_13.1</t>
  </si>
  <si>
    <t xml:space="preserve">    Recursos que Financian Reservas Presupuestales Excepcionales (Ley 819/2003)</t>
  </si>
  <si>
    <t>2492014,965</t>
  </si>
  <si>
    <t>2254667,519</t>
  </si>
  <si>
    <t>BF_13.2</t>
  </si>
  <si>
    <t xml:space="preserve">    Reservas Presupuestales de Funcionamiento Vigencia Anterior</t>
  </si>
  <si>
    <t>60273,691</t>
  </si>
  <si>
    <t>64574,342</t>
  </si>
  <si>
    <t>BF_13.3</t>
  </si>
  <si>
    <t xml:space="preserve">    Reservas Presupuestales de Inversión Vigencia Anterior</t>
  </si>
  <si>
    <t>1149368,930</t>
  </si>
  <si>
    <t>908168,610</t>
  </si>
  <si>
    <t>BF_13.4</t>
  </si>
  <si>
    <t xml:space="preserve">    DEFICIT O SUPERAVIT RESERVAS PRESUPUESTALES</t>
  </si>
  <si>
    <t>1282372,344</t>
  </si>
  <si>
    <t>1281924,567</t>
  </si>
  <si>
    <t>BF_14.1</t>
  </si>
  <si>
    <t xml:space="preserve">    INGRESOS SGR (Giros 2013 + Disponibilidad en caja)</t>
  </si>
  <si>
    <t>BF_14.2</t>
  </si>
  <si>
    <t xml:space="preserve">    GASTOS SGR (Compromisos: Inversión + Servicio de la deuda)</t>
  </si>
  <si>
    <t>BF_14.3</t>
  </si>
  <si>
    <t xml:space="preserve">    RESULTADO PARCIAL SGR</t>
  </si>
  <si>
    <t>BF_2</t>
  </si>
  <si>
    <t>GASTOS  TOTALES</t>
  </si>
  <si>
    <t>3909921,264</t>
  </si>
  <si>
    <t>5965471,988</t>
  </si>
  <si>
    <t>BF_2.1</t>
  </si>
  <si>
    <t xml:space="preserve">    GASTOS CORRIENTES</t>
  </si>
  <si>
    <t>2950619,080</t>
  </si>
  <si>
    <t>3561088,748</t>
  </si>
  <si>
    <t>BF_2.1.1</t>
  </si>
  <si>
    <t xml:space="preserve">        FUNCIONAMIENTO</t>
  </si>
  <si>
    <t>913345,559</t>
  </si>
  <si>
    <t>925470,338</t>
  </si>
  <si>
    <t>BF_2.1.1.1</t>
  </si>
  <si>
    <t xml:space="preserve">             Gastos de Personal  </t>
  </si>
  <si>
    <t>243892,002</t>
  </si>
  <si>
    <t>245195,461</t>
  </si>
  <si>
    <t>BF_2.1.1.2</t>
  </si>
  <si>
    <t xml:space="preserve">             Gastos Generales</t>
  </si>
  <si>
    <t>59936,092</t>
  </si>
  <si>
    <t>50246,107</t>
  </si>
  <si>
    <t>BF_2.1.1.3</t>
  </si>
  <si>
    <t xml:space="preserve">             Transferencias</t>
  </si>
  <si>
    <t>551141,782</t>
  </si>
  <si>
    <t>595404,200</t>
  </si>
  <si>
    <t>BF_2.1.1.3.1</t>
  </si>
  <si>
    <t xml:space="preserve">                 Pensiones</t>
  </si>
  <si>
    <t>144784,495</t>
  </si>
  <si>
    <t>150092,240</t>
  </si>
  <si>
    <t>BF_2.1.1.3.2</t>
  </si>
  <si>
    <t xml:space="preserve">                 A Fonpet</t>
  </si>
  <si>
    <t>11035,346</t>
  </si>
  <si>
    <t>23292,452</t>
  </si>
  <si>
    <t>BF_2.1.1.3.3</t>
  </si>
  <si>
    <t xml:space="preserve">                 A Patrimonios Autónomos para Provisión de Pensiones</t>
  </si>
  <si>
    <t>BF_2.1.1.3.4</t>
  </si>
  <si>
    <t xml:space="preserve">                 A Organismos de Control</t>
  </si>
  <si>
    <t>122179,952</t>
  </si>
  <si>
    <t>141157,835</t>
  </si>
  <si>
    <t>BF_2.1.1.3.5</t>
  </si>
  <si>
    <t xml:space="preserve">                 A Establecimientos Públicos y Entidades Descentralizadas - Nivel Territorial</t>
  </si>
  <si>
    <t>236370,923</t>
  </si>
  <si>
    <t>256974,193</t>
  </si>
  <si>
    <t>BF_2.1.1.3.6</t>
  </si>
  <si>
    <t xml:space="preserve">                 Sentencias y Conciliaciones</t>
  </si>
  <si>
    <t>2537,307</t>
  </si>
  <si>
    <t>490,818</t>
  </si>
  <si>
    <t>BF_2.1.1.3.7</t>
  </si>
  <si>
    <t xml:space="preserve">                 Otras Transferencias</t>
  </si>
  <si>
    <t>34233,759</t>
  </si>
  <si>
    <t>23396,662</t>
  </si>
  <si>
    <t>BF_2.1.1.4</t>
  </si>
  <si>
    <t xml:space="preserve">             Déficit Fiscal de Vigencias Anteriores por Funcionamiento</t>
  </si>
  <si>
    <t>BF_2.1.1.5</t>
  </si>
  <si>
    <t xml:space="preserve">             Costos y Gastos Asociados a la Operación, Producción y Comercialización</t>
  </si>
  <si>
    <t>BF_2.1.1.6</t>
  </si>
  <si>
    <t xml:space="preserve">             Otros Gastos de Funcionamiento</t>
  </si>
  <si>
    <t>58375,683</t>
  </si>
  <si>
    <t>34624,570</t>
  </si>
  <si>
    <t>BF_2.1.2</t>
  </si>
  <si>
    <t xml:space="preserve">        PAGO DE BONOS PENSIONALES Y CUOTAS PARTES DE BONO PENSIONAL</t>
  </si>
  <si>
    <t>BF_2.1.3</t>
  </si>
  <si>
    <t xml:space="preserve">        APORTES AL FONDO DE CONTINGENCIAS DE LAS ENTIDADES ESTATALES</t>
  </si>
  <si>
    <t>166,075</t>
  </si>
  <si>
    <t>151,757</t>
  </si>
  <si>
    <t>BF_2.1.4</t>
  </si>
  <si>
    <t xml:space="preserve">        GASTOS OPERATIVOS EN SECTORES SOCIALES (Remuneración al Trabajo, Prestaciones, y Subsidios en Sectores de Inversión)</t>
  </si>
  <si>
    <t>2014793,079</t>
  </si>
  <si>
    <t>2610274,713</t>
  </si>
  <si>
    <t>BF_2.1.4.1</t>
  </si>
  <si>
    <t xml:space="preserve">             Educación</t>
  </si>
  <si>
    <t>1220652,158</t>
  </si>
  <si>
    <t>1548066,289</t>
  </si>
  <si>
    <t>BF_2.1.4.2</t>
  </si>
  <si>
    <t xml:space="preserve">             Salud</t>
  </si>
  <si>
    <t>696110,288</t>
  </si>
  <si>
    <t>919368,952</t>
  </si>
  <si>
    <t>BF_2.1.4.3</t>
  </si>
  <si>
    <t xml:space="preserve">             Agua Potable y Saneamiento Básico</t>
  </si>
  <si>
    <t>29608,366</t>
  </si>
  <si>
    <t>35078,288</t>
  </si>
  <si>
    <t>BF_2.1.4.4</t>
  </si>
  <si>
    <t xml:space="preserve">             Vivienda</t>
  </si>
  <si>
    <t>8218,205</t>
  </si>
  <si>
    <t>6733,286</t>
  </si>
  <si>
    <t>BF_2.1.4.5</t>
  </si>
  <si>
    <t xml:space="preserve">             Otros Sectores</t>
  </si>
  <si>
    <t>60204,062</t>
  </si>
  <si>
    <t>101027,898</t>
  </si>
  <si>
    <t>BF_2.1.5</t>
  </si>
  <si>
    <t xml:space="preserve">        INTERESES Y COMISIONES DE LA DEUDA</t>
  </si>
  <si>
    <t>22314,367</t>
  </si>
  <si>
    <t>25191,940</t>
  </si>
  <si>
    <t>BF_2.1.5.1</t>
  </si>
  <si>
    <t xml:space="preserve">             Interna</t>
  </si>
  <si>
    <t>12268,487</t>
  </si>
  <si>
    <t>14779,515</t>
  </si>
  <si>
    <t>BF_2.1.5.2</t>
  </si>
  <si>
    <t xml:space="preserve">             Externa</t>
  </si>
  <si>
    <t>10045,880</t>
  </si>
  <si>
    <t>10412,425</t>
  </si>
  <si>
    <t>BF_3</t>
  </si>
  <si>
    <t>DÉFICIT O AHORRO CORRIENTE</t>
  </si>
  <si>
    <t>2574611,375</t>
  </si>
  <si>
    <t>2545528,799</t>
  </si>
  <si>
    <t>BF_4</t>
  </si>
  <si>
    <t>INGRESOS DE CAPITAL</t>
  </si>
  <si>
    <t>405366,801</t>
  </si>
  <si>
    <t>502029,474</t>
  </si>
  <si>
    <t>BF_4.1</t>
  </si>
  <si>
    <t xml:space="preserve">    Cofinanciación</t>
  </si>
  <si>
    <t>BF_4.2</t>
  </si>
  <si>
    <t xml:space="preserve">    Regalías y Compensaciones</t>
  </si>
  <si>
    <t>BF_4.3</t>
  </si>
  <si>
    <t xml:space="preserve">    Regalías Indirectas</t>
  </si>
  <si>
    <t>BF_4.4</t>
  </si>
  <si>
    <t xml:space="preserve">    Rendimientos Financieros</t>
  </si>
  <si>
    <t>113224,619</t>
  </si>
  <si>
    <t>92289,640</t>
  </si>
  <si>
    <t>BF_4.5</t>
  </si>
  <si>
    <t xml:space="preserve">    Excedentes Financieros</t>
  </si>
  <si>
    <t>252457,549</t>
  </si>
  <si>
    <t>390637,180</t>
  </si>
  <si>
    <t>BF_4.6</t>
  </si>
  <si>
    <t xml:space="preserve">    Desahorro FONPET</t>
  </si>
  <si>
    <t>BF_4.7</t>
  </si>
  <si>
    <t xml:space="preserve">    Otros Recursos de Capital (Donaciones, Aprovechamientos y Otros)</t>
  </si>
  <si>
    <t>39684,633</t>
  </si>
  <si>
    <t>19102,654</t>
  </si>
  <si>
    <t>BF_5</t>
  </si>
  <si>
    <t>GASTOS DE CAPITAL</t>
  </si>
  <si>
    <t>959302,184</t>
  </si>
  <si>
    <t>2404383,240</t>
  </si>
  <si>
    <t>BF_5.1</t>
  </si>
  <si>
    <t xml:space="preserve">    Formación Bruta de Capital (Construcción, Reparación, Mantenimiento, Preinversión, Otros)</t>
  </si>
  <si>
    <t>2273769,681</t>
  </si>
  <si>
    <t>BF_5.1.1</t>
  </si>
  <si>
    <t xml:space="preserve">        Educación</t>
  </si>
  <si>
    <t>83692,858</t>
  </si>
  <si>
    <t>144717,074</t>
  </si>
  <si>
    <t>BF_5.1.2</t>
  </si>
  <si>
    <t xml:space="preserve">        Salud</t>
  </si>
  <si>
    <t>4366,163</t>
  </si>
  <si>
    <t>BF_5.1.3</t>
  </si>
  <si>
    <t xml:space="preserve">        Agua Potable</t>
  </si>
  <si>
    <t>37087,113</t>
  </si>
  <si>
    <t>52587,069</t>
  </si>
  <si>
    <t>BF_5.1.4</t>
  </si>
  <si>
    <t xml:space="preserve">        Vivienda</t>
  </si>
  <si>
    <t>66555,823</t>
  </si>
  <si>
    <t>74068,281</t>
  </si>
  <si>
    <t>BF_5.1.5</t>
  </si>
  <si>
    <t xml:space="preserve">        Vías</t>
  </si>
  <si>
    <t>134140,072</t>
  </si>
  <si>
    <t>129517,480</t>
  </si>
  <si>
    <t>BF_5.1.6</t>
  </si>
  <si>
    <t xml:space="preserve">        Otros Sectores</t>
  </si>
  <si>
    <t>633460,155</t>
  </si>
  <si>
    <t>1872879,777</t>
  </si>
  <si>
    <t>BF_5.2</t>
  </si>
  <si>
    <t xml:space="preserve">    Déficit Fiscal de Vigencias Anteriores por Inversión</t>
  </si>
  <si>
    <t>130613,559</t>
  </si>
  <si>
    <t>BF_6</t>
  </si>
  <si>
    <t>DÉFICIT O SUPERÁVIT DE CAPITAL</t>
  </si>
  <si>
    <t>-553935,383</t>
  </si>
  <si>
    <t>-1902353,766</t>
  </si>
  <si>
    <t>BF_7</t>
  </si>
  <si>
    <t>DÉFICIT O SUPERÁVIT TOTAL</t>
  </si>
  <si>
    <t>2020675,992</t>
  </si>
  <si>
    <t>643175,033</t>
  </si>
  <si>
    <t>BF_8</t>
  </si>
  <si>
    <t>FINANCIACIÓN</t>
  </si>
  <si>
    <t>1029378,974</t>
  </si>
  <si>
    <t>-27385,992</t>
  </si>
  <si>
    <t>BF_8.1</t>
  </si>
  <si>
    <t xml:space="preserve">    RECURSOS DEL CRÉDITO</t>
  </si>
  <si>
    <t>-4351,641</t>
  </si>
  <si>
    <t>BF_8.1.1</t>
  </si>
  <si>
    <t xml:space="preserve">        Interno</t>
  </si>
  <si>
    <t>4274,000</t>
  </si>
  <si>
    <t>13966,122</t>
  </si>
  <si>
    <t>BF_8.1.1.1</t>
  </si>
  <si>
    <t xml:space="preserve">             Desembolsos</t>
  </si>
  <si>
    <t>BF_8.1.1.2</t>
  </si>
  <si>
    <t xml:space="preserve">             Amortizaciones</t>
  </si>
  <si>
    <t>BF_8.1.2</t>
  </si>
  <si>
    <t xml:space="preserve">        Externo</t>
  </si>
  <si>
    <t>-8625,641</t>
  </si>
  <si>
    <t>-41352,114</t>
  </si>
  <si>
    <t>BF_8.1.2.1</t>
  </si>
  <si>
    <t>26948,000</t>
  </si>
  <si>
    <t>BF_8.1.2.2</t>
  </si>
  <si>
    <t>35573,641</t>
  </si>
  <si>
    <t>41352,114</t>
  </si>
  <si>
    <t>BF_8.2</t>
  </si>
  <si>
    <t xml:space="preserve">    Recursos del Balance (Superávit Fiscal, Cancelación de Reservas)</t>
  </si>
  <si>
    <t>1033115,268</t>
  </si>
  <si>
    <t>BF_8.3</t>
  </si>
  <si>
    <t xml:space="preserve">    Venta de Activos</t>
  </si>
  <si>
    <t>615,347</t>
  </si>
  <si>
    <t>BF_8.4</t>
  </si>
  <si>
    <t xml:space="preserve">    Reducción de Capital de Empresas</t>
  </si>
  <si>
    <t>BF_8.5</t>
  </si>
  <si>
    <t>BF_9</t>
  </si>
  <si>
    <t>BALANCE PRIMARIO</t>
  </si>
  <si>
    <t>BF_9.1</t>
  </si>
  <si>
    <t xml:space="preserve">    DÉFICIT O SUPERÁVIT PRIMARIO</t>
  </si>
  <si>
    <t>3076105,627</t>
  </si>
  <si>
    <t>668366,973</t>
  </si>
  <si>
    <t>BF_9.2</t>
  </si>
  <si>
    <t xml:space="preserve">    DÉFICIT O SUPERÁVIT PRIMARIO/INTERESES</t>
  </si>
  <si>
    <t>137,853</t>
  </si>
  <si>
    <t>26,531</t>
  </si>
  <si>
    <t>CODIGO_GRUPO_ACREENCIA</t>
  </si>
  <si>
    <t>CONCEPTO</t>
  </si>
  <si>
    <t>SALDO_INICIAL</t>
  </si>
  <si>
    <t>AJUSTES_INCORPORACIONES</t>
  </si>
  <si>
    <t>DEPURACION</t>
  </si>
  <si>
    <t>TOTAL</t>
  </si>
  <si>
    <t>PAGOS</t>
  </si>
  <si>
    <t>SALDO</t>
  </si>
  <si>
    <t>PORCENTAJE_CANCELADO</t>
  </si>
  <si>
    <t>ANIO</t>
  </si>
  <si>
    <t>CODIGO_CONCEPTO</t>
  </si>
  <si>
    <t>NOMBRE_CONCEPTO</t>
  </si>
  <si>
    <t>GF.1.1</t>
  </si>
  <si>
    <t>Gastos de Personal</t>
  </si>
  <si>
    <t>1281,800</t>
  </si>
  <si>
    <t>GF.1.2</t>
  </si>
  <si>
    <t>Gastos Generales</t>
  </si>
  <si>
    <t>5524751,000</t>
  </si>
  <si>
    <t>4532956,074</t>
  </si>
  <si>
    <t>GF.1.3</t>
  </si>
  <si>
    <t>Transferencias</t>
  </si>
  <si>
    <t>3502,000</t>
  </si>
  <si>
    <t>GF.1.6</t>
  </si>
  <si>
    <t>Otros Gastos de Funcionamiento (Incluir Gastos de Funcionamiento ejecutados por Inversión)</t>
  </si>
  <si>
    <t>768519,000</t>
  </si>
  <si>
    <t>1558783,102</t>
  </si>
  <si>
    <t>SGR_2.1</t>
  </si>
  <si>
    <t>INTERVENTORIAS Y FORTALECIMIENTO DE LAS SECRETARÍAS TÉCNICAS DEL OCAD</t>
  </si>
  <si>
    <t>263538,378</t>
  </si>
  <si>
    <t>SGR_2.2.1</t>
  </si>
  <si>
    <t>EDUCACIÓN</t>
  </si>
  <si>
    <t>SGR_2.2.2</t>
  </si>
  <si>
    <t>SALUD</t>
  </si>
  <si>
    <t>SGR_2.2.3</t>
  </si>
  <si>
    <t>AGUA POTABLE</t>
  </si>
  <si>
    <t>SGR_2.2.4</t>
  </si>
  <si>
    <t>VIVIENDA</t>
  </si>
  <si>
    <t>SGR_2.2.5</t>
  </si>
  <si>
    <t>VÍAS</t>
  </si>
  <si>
    <t>SGR_2.2.6</t>
  </si>
  <si>
    <t>OTROS SECTORES</t>
  </si>
  <si>
    <t>16787725,972</t>
  </si>
  <si>
    <t>SGR_2.3.1</t>
  </si>
  <si>
    <t>INTERESES</t>
  </si>
  <si>
    <t>SGR_2.3.2</t>
  </si>
  <si>
    <t>AMORTIZACIONES</t>
  </si>
  <si>
    <t>SGR_2.4</t>
  </si>
  <si>
    <t>DÉFICIT FISCAL DE VIGENCIAS ANTERIORES (PROGRAMAS DE SANEAMIENTO FISCAL LEY 550/99)</t>
  </si>
  <si>
    <t>TI.A.1</t>
  </si>
  <si>
    <t>APROPIACION POR EJECUTAR</t>
  </si>
  <si>
    <t>23272829,557</t>
  </si>
  <si>
    <t>TI.B.1</t>
  </si>
  <si>
    <t>TOTAL ASIGNACIONES DIRECTAS</t>
  </si>
  <si>
    <t>TI.B.2</t>
  </si>
  <si>
    <t>TOTAL RECURSOS FONDOS SGR</t>
  </si>
  <si>
    <t>11437259,918</t>
  </si>
  <si>
    <t>TI.B.3</t>
  </si>
  <si>
    <t>TOTAL RECURSOS PARA EL FORTALECIMIENTO</t>
  </si>
  <si>
    <t>TI.C.1</t>
  </si>
  <si>
    <t>RECURSOS DEL CREDITO</t>
  </si>
  <si>
    <t>TI.C.2</t>
  </si>
  <si>
    <t>RENDIMIENTOS FINANCIEROS POR ASIGNACIONES DIRECTAS</t>
  </si>
  <si>
    <t>TI.C.3</t>
  </si>
  <si>
    <t>RECURSOS DEL BALANCE</t>
  </si>
  <si>
    <t>Inversión</t>
  </si>
  <si>
    <t>valores en millones de $</t>
  </si>
  <si>
    <t>Concepto</t>
  </si>
  <si>
    <t>Funcionamiento</t>
  </si>
  <si>
    <t>INGRESOS</t>
  </si>
  <si>
    <t>GASTOS</t>
  </si>
  <si>
    <t>Otros</t>
  </si>
  <si>
    <t>DÉFICIT O AHORRO DE CAPITAL</t>
  </si>
  <si>
    <t>DÉFICIT O SUPERÁVIT TOTAL SIN SGR</t>
  </si>
  <si>
    <t xml:space="preserve">    Cerveza (Libre Destinacion e IVA Cedido Para Salud)</t>
  </si>
  <si>
    <t xml:space="preserve">    Cigarrillos (Libre Destinacion, IVA Cedido y Sobretasa Para Salud)</t>
  </si>
  <si>
    <t xml:space="preserve">    Registro</t>
  </si>
  <si>
    <t xml:space="preserve">    Vehiculos</t>
  </si>
  <si>
    <t xml:space="preserve">    Estampillas</t>
  </si>
  <si>
    <t xml:space="preserve">    Otros</t>
  </si>
  <si>
    <t>1. Tributarios</t>
  </si>
  <si>
    <t>2. No Tributarios</t>
  </si>
  <si>
    <t>3. Transferencias</t>
  </si>
  <si>
    <t>4. Regalías</t>
  </si>
  <si>
    <t xml:space="preserve">    4.1 Leyes 141/94 y 756/02</t>
  </si>
  <si>
    <t xml:space="preserve">    4.2 Sistema General de Regalías (Ley 1530 2012)</t>
  </si>
  <si>
    <t xml:space="preserve">    4.3 Fondo Nacional de Regalías</t>
  </si>
  <si>
    <t>5. Desembolsos de Crédito</t>
  </si>
  <si>
    <t>1. Funcionamiento</t>
  </si>
  <si>
    <t>2. Intereses y Comisiones</t>
  </si>
  <si>
    <t>3. Inversion</t>
  </si>
  <si>
    <t>4. Gastos SGR</t>
  </si>
  <si>
    <t>Recursos del Balance</t>
  </si>
  <si>
    <t xml:space="preserve">    2. Que Amparan Reservas Presupuestales</t>
  </si>
  <si>
    <t>Reservas Presupuestales Constituidas</t>
  </si>
  <si>
    <t>Cifras en Millones de Pesos</t>
  </si>
  <si>
    <t>Entidad</t>
  </si>
  <si>
    <t xml:space="preserve">Informe de Resultados Fiscales Vigencia Anterior </t>
  </si>
  <si>
    <t xml:space="preserve">Acciones y Medidas para el Cumplimiento de Metas Fiscales </t>
  </si>
  <si>
    <t>Estimación Costo Fiscal Exenciones Tributarias</t>
  </si>
  <si>
    <t>Costo Fiscal de Proyectos de Ordenanzas Sancionados en Vigencia anterior</t>
  </si>
  <si>
    <t>Estimaciones de Pasivos Contingentes</t>
  </si>
  <si>
    <t>Metas Superávit Primario y Sostenibilidad Deuda Pública</t>
  </si>
  <si>
    <t>Plan Financiero</t>
  </si>
  <si>
    <t xml:space="preserve">Porcentaje Contenidos de Alta Calidad </t>
  </si>
  <si>
    <t>Número de Aspectos Incluidos en el MFMP</t>
  </si>
  <si>
    <t>Inclusión</t>
  </si>
  <si>
    <t>Aspecto Evaluado</t>
  </si>
  <si>
    <t>TOTAL INGRESOS</t>
  </si>
  <si>
    <t>Fecha:</t>
  </si>
  <si>
    <t>SUPUESTOS GENERALES BASICOS</t>
  </si>
  <si>
    <t>INFLACION</t>
  </si>
  <si>
    <t>INFLACION DOMESTICA</t>
  </si>
  <si>
    <t xml:space="preserve">   IPC fin de período</t>
  </si>
  <si>
    <t>INFLACION EXTERNA</t>
  </si>
  <si>
    <t xml:space="preserve">  Estados Unidos</t>
  </si>
  <si>
    <t>DEVALUACION</t>
  </si>
  <si>
    <t>TASA DE CAMBIO REP DEL MERCADO</t>
  </si>
  <si>
    <t>Fin de Período</t>
  </si>
  <si>
    <t>Devaluación (%)</t>
  </si>
  <si>
    <t>Promedio Período</t>
  </si>
  <si>
    <t>INDICE DE TASA DE CAMBIO REAL BILATERAL</t>
  </si>
  <si>
    <t>ITCR promedio de período</t>
  </si>
  <si>
    <t>Devaluación Real (%)</t>
  </si>
  <si>
    <t>PRODUCTO INTERNO BRUTO (PIB)</t>
  </si>
  <si>
    <t>PIB Interno Nominal ($ Millones)</t>
  </si>
  <si>
    <t>Variacion porcentual</t>
  </si>
  <si>
    <t>PIB Interno Real ($ Millones de 2005)</t>
  </si>
  <si>
    <t>Deflactor Implícito (Variación)</t>
  </si>
  <si>
    <t>PIB Interno. (US$ Millones)</t>
  </si>
  <si>
    <t>DEMANDA EXTERNA</t>
  </si>
  <si>
    <t>Importaciones (6 socios principales)</t>
  </si>
  <si>
    <t>Crecimiento (Socios - No tradicionales)</t>
  </si>
  <si>
    <t xml:space="preserve">PRECIOS EXPORTACIONES PRODUCTOS </t>
  </si>
  <si>
    <t>Petróleo Brent (Precio promedio US$ por barril)</t>
  </si>
  <si>
    <t>Petróleo Canasta Colombiana (Precio promedio )</t>
  </si>
  <si>
    <t>Carbón (US$ por Tonelada)</t>
  </si>
  <si>
    <t>EXPORTACIONES</t>
  </si>
  <si>
    <t>Totales - Valor (US$ Millones)</t>
  </si>
  <si>
    <t xml:space="preserve">           Crecimiento (Variación %)</t>
  </si>
  <si>
    <t>-Petróleo Crudo</t>
  </si>
  <si>
    <t>-Otras tradicionales (Derivados, carbón, ferroníquel, café, flores, banano y oro)</t>
  </si>
  <si>
    <t xml:space="preserve">            Crecimiento (Variación %)</t>
  </si>
  <si>
    <t>-No tradicionales</t>
  </si>
  <si>
    <t>IMPORTACIONES</t>
  </si>
  <si>
    <t>Valor (US$ Millones FOB)</t>
  </si>
  <si>
    <t>Crecimiento (Variación %)</t>
  </si>
  <si>
    <t>CUENTA CORRIENTE</t>
  </si>
  <si>
    <t>Valor (US$ Millones)</t>
  </si>
  <si>
    <t>% del PIB</t>
  </si>
  <si>
    <t>CUENTA CAPITAL (sin variación en activos de reserva)</t>
  </si>
  <si>
    <t>RESERVAS</t>
  </si>
  <si>
    <t>Saldo (US$ Millones)</t>
  </si>
  <si>
    <t>Variación (US$Millones)</t>
  </si>
  <si>
    <t>Saldo de Reservas % PIB</t>
  </si>
  <si>
    <t>Supuestos Macreconómicos Plan Financiero Nación 2018</t>
  </si>
  <si>
    <t xml:space="preserve">GASTOS DE CAPITAL  </t>
  </si>
  <si>
    <t>Observaciones Sobre Calidad de los Contenidos</t>
  </si>
  <si>
    <t xml:space="preserve">Plan Financiero   </t>
  </si>
  <si>
    <t xml:space="preserve">Metas de Superávit Primario y Sostenibilidad de la Deuda Pública  </t>
  </si>
  <si>
    <t xml:space="preserve">Acciones y Medidas para el Cumplimiento de Metas Fiscales   </t>
  </si>
  <si>
    <t xml:space="preserve">Informe de Resultados Fiscales de la Vigencia Anterior  </t>
  </si>
  <si>
    <t xml:space="preserve">Estimación Costo Fiscal Exenciones Tributarias  </t>
  </si>
  <si>
    <t>Estimación de Pasivos Contingentes  .</t>
  </si>
  <si>
    <t xml:space="preserve">Costo Fiscal de los Acuerdos Sancionados en Vigencia anterior  </t>
  </si>
  <si>
    <t>Licores</t>
  </si>
  <si>
    <t>Entidad a evaluar</t>
  </si>
  <si>
    <t xml:space="preserve">1 si el aspecto legal del MFMP está incluido y 0 cuando no está incluido </t>
  </si>
  <si>
    <t>Concepto General sobre Calidad</t>
  </si>
  <si>
    <t xml:space="preserve">Análisis de Calidad de los Componentes del  MFMP </t>
  </si>
  <si>
    <t>Análisis General de los Riesgos Fiscales</t>
  </si>
  <si>
    <t>ANÁLISIS DE PERSPECTIVAS FISCALES</t>
  </si>
  <si>
    <t>AMAZONAS</t>
  </si>
  <si>
    <t>ANTIOQUIA</t>
  </si>
  <si>
    <t>ARAUCA</t>
  </si>
  <si>
    <t>ATLANTICO</t>
  </si>
  <si>
    <t>BOLIVAR</t>
  </si>
  <si>
    <t>BOYACÁ</t>
  </si>
  <si>
    <t>CALDAS</t>
  </si>
  <si>
    <t>CAQUETA</t>
  </si>
  <si>
    <t>CASANARE</t>
  </si>
  <si>
    <t>CAUCA</t>
  </si>
  <si>
    <t>CESAR</t>
  </si>
  <si>
    <t>CHOCO</t>
  </si>
  <si>
    <t>CÓRDOBA</t>
  </si>
  <si>
    <t>CUNDINAMARCA</t>
  </si>
  <si>
    <t>GUAINIA</t>
  </si>
  <si>
    <t>GUAJIRA</t>
  </si>
  <si>
    <t>GUAVIARE</t>
  </si>
  <si>
    <t>HUILA</t>
  </si>
  <si>
    <t>MAGDALENA</t>
  </si>
  <si>
    <t>META</t>
  </si>
  <si>
    <t>NARIÑO</t>
  </si>
  <si>
    <t>NORTE DE SANTANDER</t>
  </si>
  <si>
    <t>PUTUMAYO</t>
  </si>
  <si>
    <t>QUINDIO</t>
  </si>
  <si>
    <t>RISARALDA</t>
  </si>
  <si>
    <t>SAN ANDRÉS, PROVIDENCIA Y SANTA CATALINA</t>
  </si>
  <si>
    <t>SANTANDER</t>
  </si>
  <si>
    <t>SUCRE</t>
  </si>
  <si>
    <t>TOLIMA</t>
  </si>
  <si>
    <t>VALLE DEL CAUCA</t>
  </si>
  <si>
    <t>VAUPES</t>
  </si>
  <si>
    <t>VICHADA</t>
  </si>
  <si>
    <t>2.1 Monopolio Licores</t>
  </si>
  <si>
    <t>6. Venta de Activos y Reducción de Capital de Empresas</t>
  </si>
  <si>
    <t>3.1 Gastos Operativos en Inversión Social</t>
  </si>
  <si>
    <t>3.2 Formación Bruta de Capital</t>
  </si>
  <si>
    <t>5. Amortizaciones Deuda Publica</t>
  </si>
  <si>
    <t xml:space="preserve">    1. Cancelacion de Reservas, Superavit Fiscal</t>
  </si>
  <si>
    <t xml:space="preserve">    Obligaciones Por Reservas Presupuestales</t>
  </si>
  <si>
    <t xml:space="preserve">    Pagos de Reservas Presupuestales</t>
  </si>
  <si>
    <t>Total Ingresos Tributarios</t>
  </si>
  <si>
    <t xml:space="preserve">    Licores (Libre Destinacion e IVA Cedido Para Salud)</t>
  </si>
  <si>
    <t>Aclaraciones Metodológicas:</t>
  </si>
  <si>
    <t>Ingresos sin SGR</t>
  </si>
  <si>
    <t>2018 (provisional)</t>
  </si>
  <si>
    <t>Variación Nominal 2019/2018</t>
  </si>
  <si>
    <t>2019 (proyección)</t>
  </si>
  <si>
    <t>Recaudo Propio</t>
  </si>
  <si>
    <t>Ingresos de Capital (2)</t>
  </si>
  <si>
    <t>Ingresos Corrientes</t>
  </si>
  <si>
    <t>Ingresos Tributarios</t>
  </si>
  <si>
    <t>Cerveza</t>
  </si>
  <si>
    <t>Cigarrillos</t>
  </si>
  <si>
    <t>Registro</t>
  </si>
  <si>
    <t>Vehículos</t>
  </si>
  <si>
    <t>Estampillas</t>
  </si>
  <si>
    <t>TOTAL INGRESOS TRIBUTARIOS</t>
  </si>
  <si>
    <t>Gastos sin SGR</t>
  </si>
  <si>
    <t>Servicio de la Deuda</t>
  </si>
  <si>
    <t>Monopolio Licores</t>
  </si>
  <si>
    <t>Balance SGR</t>
  </si>
  <si>
    <t>Compromisos SGR</t>
  </si>
  <si>
    <t>Presupuesto Definitivo</t>
  </si>
  <si>
    <t>SGR (*)</t>
  </si>
  <si>
    <t xml:space="preserve">(*) Acumulado del bienio correspondiente </t>
  </si>
  <si>
    <t>Gastos operativos en sectores sociales (Inversión social)</t>
  </si>
  <si>
    <t>INGRESOS CORRIENTES</t>
  </si>
  <si>
    <t>Tributarios</t>
  </si>
  <si>
    <t>No tributarios</t>
  </si>
  <si>
    <t>GASTOS CORRIENTES</t>
  </si>
  <si>
    <t xml:space="preserve">Funcionamiento </t>
  </si>
  <si>
    <t xml:space="preserve">Intereses y comisiones </t>
  </si>
  <si>
    <t xml:space="preserve">    Estimación Balance Fiscal sin SGR</t>
  </si>
  <si>
    <t>Porcentaje Completitud</t>
  </si>
  <si>
    <t>Aspectos Omitidos</t>
  </si>
  <si>
    <t>Variación Nominal 2018/2017</t>
  </si>
  <si>
    <t>Análisis Situación Financiera de las Entidades del Sector Descentralizado</t>
  </si>
  <si>
    <t>Preliminar 2019</t>
  </si>
  <si>
    <t>Proyección 2020</t>
  </si>
  <si>
    <t>7. Cofinanciación</t>
  </si>
  <si>
    <t>8. Excedentes Financieros y Utilidades</t>
  </si>
  <si>
    <t>9. Rendimientos Financieros</t>
  </si>
  <si>
    <t>10, Desahorro FONPET</t>
  </si>
  <si>
    <t>11. Otros Ingresos</t>
  </si>
  <si>
    <t>(*) En SGR, tanto ingreso como gasto, acumulado del bienio correspondiente.</t>
  </si>
  <si>
    <t>(**) Gastos de Funcionamiento incluye bonos pensionales, cuotas partes de bono pensional y aportes al fondo de contingencias</t>
  </si>
  <si>
    <t>2019 (provisional)</t>
  </si>
  <si>
    <t>2020 (proyección)</t>
  </si>
  <si>
    <t>Variación Nominal 2020/2019</t>
  </si>
  <si>
    <t>Cofinanciación</t>
  </si>
  <si>
    <t>Excedentes Financieros y Utilidades</t>
  </si>
  <si>
    <t>Rendimientos Financieros</t>
  </si>
  <si>
    <t>Desahorro FONPET</t>
  </si>
  <si>
    <t>Financiamiento (*)</t>
  </si>
  <si>
    <t>Otros ingresos de capital</t>
  </si>
  <si>
    <t>(*) Incluye crédito, recursos del balance y venta de activos.</t>
  </si>
  <si>
    <t>2017-2018</t>
  </si>
  <si>
    <t>2019 - 2020</t>
  </si>
  <si>
    <t>INGRESOS DE CAPITAL (*)</t>
  </si>
  <si>
    <t xml:space="preserve">Evaluación Contenidos MFMP 2020
</t>
  </si>
  <si>
    <t xml:space="preserve">Evaluación General de los Contenidos MFMP 2020
</t>
  </si>
  <si>
    <t>Riesgos Fiscales Revelados en los MFMP 2020</t>
  </si>
  <si>
    <t>(*) No incluye partidas de financiamiento: Recursos del Balance, Desembolosos de Crédito, Venta de Activos.</t>
  </si>
  <si>
    <t>Departamento del Magdalnea</t>
  </si>
  <si>
    <t xml:space="preserve">Los compornentes expuestos en el documento MFMP cuenta con calidad, toda vez que se evidencia anaálisis,  informacion detallada y usos de fuentes confiables. Ahora bien el plan financiero se proyecta muy estable (4%) y no considera un análisis por fuente de ingresos y gastos que a su vez se refleje en tasas heterogeneas. La proyección por vigencias en este caso no refleja necesariamente el futuro estimado de las finanzas de la entidad. </t>
  </si>
  <si>
    <t>SI</t>
  </si>
  <si>
    <t xml:space="preserve">El plan financiero muestra de forma detallada la proyección de los ingresos, gastos, servicio de la deuda, siguiendo la estructura del presupuesto del Departamento. 
Partiendo del recaudo histórico de cada una de las fuentes, el documento muestra la base sobre la cual se proyecta la estimación general de ingresos, este apartado del documento es el más extenso y en donde más se observa el trabajo detallado de la entidad. 
Sobre la proyección, esta se enmarcada por dos circunstancias. El acuerdo de pasivos que a través del escenario financiero estableció fuentes y usos de los recursos de libre destinación, de obligatorio cumplimiento para responder con los compromisos establecidos con los acreedores y el sector bancario y por otro lado el, Plan de Desarrollo Magdalena Social es la Vía 2016-2019.
Ahora bien, los ingresos y gastos del plan financiero se proyectan estables (4%) y no consideran un análisis por fuente de ingresos y gastos que a su vez se refleje en tasas heterogéneas de acuerdo a cada rubro. Al no diferenciar los crecimientos por tipo de fuente, a pesar de contar con la información para poder realizar un análisis detallado que permitiera una proyección diferencial por fuente, se limita la funcionalidad de la herramienta de proyección.
Si bien se observa la valoración del impacto en la renta con la ley de licores, estos no se incluyen en la estimación de ingresos, en ese sentido, el análisis solo cubrió la redacción del documento mas no el plan financiero.  
En este sentido, el documento no ahonda en las explicaciones de las causas de las variaciones de los ingresos y los gastos de un año al otro. La proyección por vigencias en este caso no refleja necesariamente el futuro estimado de las finanzas de la entidad. 
</t>
  </si>
  <si>
    <t xml:space="preserve">En el Análisis de las metas de superávit primario se incluyeron intereses hasta el 2024, fecha que corresponde a la estimación para el pago del saldo de la deuda. Ahora bien, el valor incluido como intereses, no corresponde a la deuda financiera por $50.000 millones la cual fue adquirida desde el año 2017 para financiar inversión, ni al saldo pendiente de deuda (financiera) del acuerdo de pasivos que a diciembre de 2018 se estimaba en $3.592 millones.
Por otro lado, en el documento no se estima la contratación de nuevas operaciones de crédito público.  De llegar a considerarse sería necesario hacer los ajustes presupuestales que garanticen su adecuado servicio, el que debe reflejarse en el cálculo de los indicadores de capacidad de pago, incluido el indicador de superávit primario.
Las metas de superávit primario proyectadas por toda la vigencia del crédito, son positivas en cada vigencia, aunque al incluir la información faltante deberán reducirse deberán seguir siendo suficientes para la atención en el pago de los intereses, e inclusive con el pago de las amortizaciones.
Finalmente, con respecto a la calificación de riesgo, Fitch Ratings afirmó las calificaciones nacionales de largo y corto plazo del departamento en ‘BB+(col)’ y ‘B(col)’, respectivamente. Entre otras se valoró la recuperación del Balance Corriente y el cumplimiento de los pagos del ARP (junio 2018).
</t>
  </si>
  <si>
    <t xml:space="preserve">Se plantean acciones por proyectos, metas y actividades en un tiempo de ejecución de hasta 10 años. Se mencionan entre otros, aumentar el recaudo propio en 3%, los impo-consumos en 2%, recuperar la cartera en 10%, aumento de la sobretasa a la gasolina en 6%, convenios 5%.  Sin embargo, estas no se reflejan en la estimación de ingresos del plan financiero, por lo que se evidencia una desconexión entre los dos componentes del mismo documento. 
Con respecto a las acciones y medidas que afecten el gasto, se plantea fortalecer la RED hospitalaria, ejecutar el 100% de los recursos de agua potable, desarrollar 5 programas de patrimonio cultural, poner a operar un banco de maquinaria, adaptarse al cambio climático, entre otras acciones, que siguen si proyectarse en el plan financiero. 
</t>
  </si>
  <si>
    <t xml:space="preserve">Se incluye un análisis de los resultados fiscales de 2017 el cual tiene como antecedente la suscripción y ejecución del ARP. De manera general se observa un nivel detallado en el análisis de las fuentes de ingresos, desagregando las más relevantes.   
Con respecto a los gastos se revisaron los de funcionamiento y el cual se vio alterado por un crecimiento significativo en el gasto de personal asociado a la reestructuración de la planta del nivel central, orientada a la profesionalización de la misma y la creación de nuevas oficinas (Medio Ambiente, TICs, Participación Ciudadana, Pasaportes, Alimentación, Equidad de Género e inclusión Social entre otras). En total fueron creados 83 nuevos cargos pasando de 239 a 322. 
La inversión de analizó por sectores, destacando los mayores valores comprometidos, variaciones anuales, y las fuentes que más pesan en su financiamiento. Para 2017 el Departamento comprometió recursos de inversión por $890 mil millones, siendo el sector educación el que más demandó recursos $496 mil millones.
Por otro lado, se muestran los indicadores de Ley 617 de 2000, en donde se afirma que los gastos del sector central corresponden al 38%, significativamente por debajo del límite legal (60%). Este es gracias al efecto del desahorro del FONPET que ha permitido atender el 100% del gasto pensional de la entidad. Al respecto es importante anotar que esta es una variable que el departamento no controla por lo que la estimación de este indicador y en ese sentido del gasto de funcionamiento debe incluir el gasto pensional con financiación propia.
No se hace ningún análisis de 2018 partiendo de los resultados del primer semestre de 2018, por lo que se recomienda anexarlo en futuros documentos.   
</t>
  </si>
  <si>
    <t>El Departamento informa que no tienen exenciones, aunque hace un análisis de conveniencia sobre  unos descuentos por pronto pago en que se afirma que si se hubiese aplicado el corte de pago oportuno, a los 3.621 propietarios de vehículos beneficiados habrían ingresado un estimado de $814,7 millones en sanciones e intereses, no obstante, se logró la declaración de 12.2670 vehículos con una recuperación de cartera por valor de $2.141 millones.</t>
  </si>
  <si>
    <t xml:space="preserve">Además del análisis de la ejecución de ARP que a la fecha tiene un saldo pendiente por pagar de $30 mil millones y se viene cumpliendo de acuerdo a lo estipulado, el departamento hace una valoración detallada del pasivo por cuotas partes, (liderado por la oficina de pensiones) el cual muestra que mensualmente la entidad tiene unos gastos corrientes de 544 millones de pesos.  En igual sentido se hace un análisis de la deuda por bonos pensionales.
Con respecto a las contingencias judiciales, la entidad reporta un total de 762 procesos detallándolos por su naturaleza, probabilidad de fallo y cuantía. En este aspecto la entidad calcula unas pretensiones por cuantías de $506 mil millones. 
Por su parte se hace un análisis de la RED hospitalaria, de conformidad con el documento se estiman deudas por $133 mil millones. Considerando el nivel de riesgo de las ESE del Departamento se identifica el grado de vulnerabilidad así: 7 riesgo alto, 2 riesgo medio, 5 riesgo bajo, 9 sin riesgo, 4 con Plan de Saneamiento Fiscal y Financiero - PSFF, 6 con Plan de Gestión Integral de Residuos Sólidos – PGIR y 1 no registran categorización. El Departamento se comprometió a aportar de sus recursos propios $3.000 millones a la ESE Hospital Universitario Fernando Tronconis en 3 años a partir del 2017 hasta el 2019.
Finalmente con respecto al sector educación Existe un pasivo contingente reportada por la Fiduprevisora respecto al pasivo del Fondo Prestacional del Magisterio, el cual parece incierto ya que la entidad presenta distintas valoraciones cada vigencia, para el 2017 el monto ascendía a $365.271 millones y en el 2018 reportaron un valor de $33,387 millones, según último informe emitido a la Oficina de Pensiones.
</t>
  </si>
  <si>
    <t>Durante la vigencia 2017, no se han presentado proyectos de ordenanza con incidencia fiscal y no existe proyección al respecto.</t>
  </si>
  <si>
    <t xml:space="preserve">Además del análisis de la ejecución de ARP que a la fecha tiene un saldo pendiente por pagar de $30 mil millones y se viene cumpliendo de acuerdo a lo estipulado, el departamento hace una valoración detallada del pasivo por cuotas partes, (liderado por la oficina de pensiones) el cual muestra que mensualmente la entidad tiene unos gastos corrientes de 544 millones de pesos.  En igual sentido se hace un análisis de la deuda por bonos pensionales.
Con respecto a las contingencias judiciales, la entidad reporta un total de 762 procesos detallándolos por su naturaleza, probabilidad de fallo y cuantía. En este aspecto la entidad calcula unas pretensiones por cuantías de $506 mil millones. 
Por su parte se hace un analisis de la RED hospitalaria, de conformidad con el documento se estiman deudas por $133 mil millones. Considerando el nivel de riesgo de las ESE del Departamento se identifica el grado de vulnerabilidad así: 7 riesgo alto, 2 riesgo medio, 5 riesgo bajo, 9 sin riesgo, 4 con Plan de Saneamiento Fiscal y Financiero - PSFF, 6 con Plan de Gestión Integral de Residuos Sólidos – PGIR y 1 no registran categorización. El Departamento se comprometió a aportar de sus recursos propios $3.000 millones a la ESE Hospital Universitario Fernando Tronconis en 3 años a partir del 2017 hasta el 2019.
Finalmente con respecto al sector educación Existe un pasivo contingente reportada por la Fiduprevisora respecto al pasivo del Fondo Prestacional del Magisterio, el cual parece incierto ya que la entidad presenta distintas valoraciones cada vigencia, para el 2017 el monto ascendía a $365.271 millones y en el 2018 reportaron un valor de $33,387 millones, según último informe emitido a la Oficina de Pensiones.
</t>
  </si>
  <si>
    <t>Magdalena</t>
  </si>
  <si>
    <t>CONTROL</t>
  </si>
  <si>
    <t>TOTAL GASTOS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</si>
</sst>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0_-;\-* #,##0_-;_-* &quot;-&quot;_-;_-@_-"/>
    <numFmt numFmtId="43" formatCode="_-* #,##0.00_-;\-* #,##0.00_-;_-* &quot;-&quot;??_-;_-@_-"/>
    <numFmt numFmtId="164" formatCode="_(* #,##0.00_);_(* \(#,##0.00\);_(* &quot;-&quot;??_);_(@_)"/>
    <numFmt numFmtId="165" formatCode="_(* #,##0_);_(* \(#,##0\);_(* &quot;-&quot;??_);_(@_)"/>
    <numFmt numFmtId="166" formatCode="#,##0.0"/>
    <numFmt numFmtId="167" formatCode="_-* #,##0.00\ _P_t_a_-;\-* #,##0.00\ _P_t_a_-;_-* &quot;-&quot;??\ _P_t_a_-;_-@_-"/>
    <numFmt numFmtId="168" formatCode="_-* #,##0.0_-;\-* #,##0.0_-;_-* &quot;-&quot;??_-;_-@_-"/>
    <numFmt numFmtId="169" formatCode="_-* #,##0_-;\-* #,##0_-;_-* &quot;-&quot;??_-;_-@_-"/>
    <numFmt numFmtId="170" formatCode="General_)"/>
    <numFmt numFmtId="171" formatCode="0.0"/>
    <numFmt numFmtId="172" formatCode="0.0000%"/>
    <numFmt numFmtId="173" formatCode="0.0_)"/>
    <numFmt numFmtId="174" formatCode="_ * #,##0.0_)\ _P_t_s_ ;_ * \(#,##0.0\)\ _P_t_s_ ;_ * &quot;-&quot;_)\ _P_t_s_ ;_ @_ "/>
    <numFmt numFmtId="175" formatCode="_(* #,##0_);_(* \(#,##0\);_(* &quot;-&quot;_);_(@_)"/>
  </numFmts>
  <fonts count="39" x14ac:knownFonts="1">
    <font>
      <sz val="11"/>
      <color theme="1"/>
      <name val="Calibri"/>
      <family val="2"/>
      <scheme val="minor"/>
    </font>
    <font>
      <sz val="11"/>
      <color indexed="8"/>
      <name val="Calibri"/>
      <family val="2"/>
    </font>
    <font>
      <sz val="11"/>
      <color indexed="8"/>
      <name val="Calibri"/>
      <family val="2"/>
    </font>
    <font>
      <b/>
      <sz val="11"/>
      <name val="Arial Narrow"/>
      <family val="2"/>
    </font>
    <font>
      <sz val="10"/>
      <name val="Arial Narrow"/>
      <family val="2"/>
    </font>
    <font>
      <b/>
      <sz val="10"/>
      <name val="Arial"/>
      <family val="2"/>
    </font>
    <font>
      <sz val="10"/>
      <name val="Arial"/>
      <family val="2"/>
    </font>
    <font>
      <b/>
      <sz val="10"/>
      <color indexed="16"/>
      <name val="Arial Narrow"/>
      <family val="2"/>
    </font>
    <font>
      <sz val="11"/>
      <color theme="1"/>
      <name val="Calibri"/>
      <family val="2"/>
      <scheme val="minor"/>
    </font>
    <font>
      <b/>
      <sz val="11"/>
      <color theme="0"/>
      <name val="Arial Narrow"/>
      <family val="2"/>
    </font>
    <font>
      <b/>
      <sz val="14"/>
      <color theme="0"/>
      <name val="Arial Narrow"/>
      <family val="2"/>
    </font>
    <font>
      <b/>
      <sz val="10"/>
      <color rgb="FF000000"/>
      <name val="Arial"/>
      <family val="2"/>
    </font>
    <font>
      <sz val="10"/>
      <color rgb="FF000000"/>
      <name val="Arial"/>
      <family val="2"/>
    </font>
    <font>
      <sz val="10"/>
      <color rgb="FFFF0000"/>
      <name val="Arial"/>
      <family val="2"/>
    </font>
    <font>
      <b/>
      <sz val="10"/>
      <color rgb="FF76933C"/>
      <name val="Arial"/>
      <family val="2"/>
    </font>
    <font>
      <sz val="16"/>
      <name val="Arial"/>
      <family val="2"/>
    </font>
    <font>
      <sz val="14"/>
      <color theme="1"/>
      <name val="Arial Narrow"/>
      <family val="2"/>
    </font>
    <font>
      <sz val="11"/>
      <color theme="1"/>
      <name val="Arial Narrow"/>
      <family val="2"/>
    </font>
    <font>
      <b/>
      <sz val="11"/>
      <color theme="1"/>
      <name val="Arial Narrow"/>
      <family val="2"/>
    </font>
    <font>
      <i/>
      <sz val="14"/>
      <color theme="1"/>
      <name val="Arial Narrow"/>
      <family val="2"/>
    </font>
    <font>
      <b/>
      <sz val="18"/>
      <color theme="0"/>
      <name val="Arial Narrow"/>
      <family val="2"/>
    </font>
    <font>
      <sz val="12"/>
      <color theme="1"/>
      <name val="Arial Narrow"/>
      <family val="2"/>
    </font>
    <font>
      <b/>
      <sz val="16"/>
      <color theme="0"/>
      <name val="Arial Narrow"/>
      <family val="2"/>
    </font>
    <font>
      <b/>
      <sz val="18"/>
      <color indexed="8"/>
      <name val="Arial Narrow"/>
      <family val="2"/>
    </font>
    <font>
      <b/>
      <sz val="22"/>
      <color indexed="8"/>
      <name val="Arial Narrow"/>
      <family val="2"/>
    </font>
    <font>
      <b/>
      <sz val="22"/>
      <color theme="1"/>
      <name val="Arial Narrow"/>
      <family val="2"/>
    </font>
    <font>
      <sz val="8"/>
      <color rgb="FF000000"/>
      <name val="Arial Narrow"/>
      <family val="2"/>
    </font>
    <font>
      <sz val="10"/>
      <color indexed="8"/>
      <name val="Arial Narrow"/>
      <family val="2"/>
    </font>
    <font>
      <i/>
      <sz val="10"/>
      <color indexed="8"/>
      <name val="Arial Narrow"/>
      <family val="2"/>
    </font>
    <font>
      <b/>
      <sz val="10"/>
      <color theme="0"/>
      <name val="Arial Narrow"/>
      <family val="2"/>
    </font>
    <font>
      <sz val="10"/>
      <color theme="0"/>
      <name val="Arial Narrow"/>
      <family val="2"/>
    </font>
    <font>
      <sz val="18"/>
      <name val="Arial Narrow"/>
      <family val="2"/>
    </font>
    <font>
      <b/>
      <sz val="14"/>
      <color indexed="8"/>
      <name val="Arial Narrow"/>
      <family val="2"/>
    </font>
    <font>
      <b/>
      <sz val="14"/>
      <color theme="1"/>
      <name val="Arial Narrow"/>
      <family val="2"/>
    </font>
    <font>
      <b/>
      <sz val="14"/>
      <name val="Arial Narrow"/>
      <family val="2"/>
    </font>
    <font>
      <sz val="14"/>
      <name val="Arial Narrow"/>
      <family val="2"/>
    </font>
    <font>
      <sz val="14"/>
      <color indexed="8"/>
      <name val="Arial Narrow"/>
      <family val="2"/>
    </font>
    <font>
      <b/>
      <u/>
      <sz val="20"/>
      <name val="Arial Narrow"/>
      <family val="2"/>
    </font>
    <font>
      <b/>
      <sz val="10"/>
      <name val="Arial Narrow"/>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3"/>
        <bgColor indexed="64"/>
      </patternFill>
    </fill>
    <fill>
      <patternFill patternType="solid">
        <fgColor theme="4"/>
        <bgColor indexed="64"/>
      </patternFill>
    </fill>
    <fill>
      <patternFill patternType="solid">
        <fgColor theme="3"/>
        <bgColor indexed="0"/>
      </patternFill>
    </fill>
    <fill>
      <patternFill patternType="solid">
        <fgColor theme="4" tint="0.79998168889431442"/>
        <bgColor indexed="64"/>
      </patternFill>
    </fill>
    <fill>
      <patternFill patternType="solid">
        <fgColor rgb="FFFFFF00"/>
        <bgColor indexed="64"/>
      </patternFill>
    </fill>
    <fill>
      <patternFill patternType="solid">
        <fgColor theme="7" tint="0.79998168889431442"/>
        <bgColor indexed="64"/>
      </patternFill>
    </fill>
  </fills>
  <borders count="18">
    <border>
      <left/>
      <right/>
      <top/>
      <bottom/>
      <diagonal/>
    </border>
    <border>
      <left style="thin">
        <color indexed="16"/>
      </left>
      <right style="thin">
        <color indexed="54"/>
      </right>
      <top style="thin">
        <color indexed="16"/>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9"/>
      </left>
      <right/>
      <top style="thin">
        <color indexed="9"/>
      </top>
      <bottom/>
      <diagonal/>
    </border>
    <border>
      <left/>
      <right/>
      <top style="thin">
        <color indexed="9"/>
      </top>
      <bottom/>
      <diagonal/>
    </border>
    <border>
      <left style="thin">
        <color indexed="54"/>
      </left>
      <right style="thin">
        <color indexed="54"/>
      </right>
      <top style="thin">
        <color indexed="16"/>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auto="1"/>
      </top>
      <bottom/>
      <diagonal/>
    </border>
    <border>
      <left style="thin">
        <color indexed="16"/>
      </left>
      <right/>
      <top/>
      <bottom/>
      <diagonal/>
    </border>
    <border>
      <left style="thin">
        <color indexed="9"/>
      </left>
      <right/>
      <top/>
      <bottom style="thin">
        <color indexed="64"/>
      </bottom>
      <diagonal/>
    </border>
  </borders>
  <cellStyleXfs count="16">
    <xf numFmtId="0" fontId="0" fillId="0" borderId="0"/>
    <xf numFmtId="164" fontId="2" fillId="0" borderId="0" applyFont="0" applyFill="0" applyBorder="0" applyAlignment="0" applyProtection="0"/>
    <xf numFmtId="167" fontId="6" fillId="0" borderId="0" applyFont="0" applyFill="0" applyBorder="0" applyAlignment="0" applyProtection="0"/>
    <xf numFmtId="0" fontId="6" fillId="0" borderId="0"/>
    <xf numFmtId="0" fontId="6" fillId="0" borderId="0"/>
    <xf numFmtId="9" fontId="2"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1" fontId="8" fillId="0" borderId="0" applyFont="0" applyFill="0" applyBorder="0" applyAlignment="0" applyProtection="0"/>
    <xf numFmtId="164" fontId="1"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175" fontId="6" fillId="0" borderId="0" applyFont="0" applyFill="0" applyBorder="0" applyAlignment="0" applyProtection="0"/>
  </cellStyleXfs>
  <cellXfs count="181">
    <xf numFmtId="0" fontId="0" fillId="0" borderId="0" xfId="0"/>
    <xf numFmtId="0" fontId="0" fillId="0" borderId="0" xfId="0" applyFont="1" applyAlignment="1">
      <alignment horizontal="left"/>
    </xf>
    <xf numFmtId="0" fontId="7" fillId="0" borderId="0" xfId="0" applyFont="1" applyFill="1" applyBorder="1" applyAlignment="1" applyProtection="1">
      <alignment vertical="center"/>
      <protection hidden="1"/>
    </xf>
    <xf numFmtId="0" fontId="0" fillId="0" borderId="0" xfId="0" quotePrefix="1" applyNumberFormat="1"/>
    <xf numFmtId="0" fontId="0" fillId="0" borderId="0" xfId="0" quotePrefix="1" applyNumberFormat="1"/>
    <xf numFmtId="170" fontId="6" fillId="4" borderId="0" xfId="0" applyNumberFormat="1" applyFont="1" applyFill="1" applyBorder="1" applyProtection="1"/>
    <xf numFmtId="0" fontId="5" fillId="4" borderId="0" xfId="0" applyFont="1" applyFill="1" applyBorder="1"/>
    <xf numFmtId="14" fontId="5" fillId="4" borderId="0" xfId="0" applyNumberFormat="1" applyFont="1" applyFill="1" applyBorder="1"/>
    <xf numFmtId="0" fontId="6" fillId="4" borderId="0" xfId="0" applyFont="1" applyFill="1" applyBorder="1"/>
    <xf numFmtId="170" fontId="5" fillId="4" borderId="13" xfId="0" applyNumberFormat="1" applyFont="1" applyFill="1" applyBorder="1" applyAlignment="1" applyProtection="1">
      <alignment horizontal="left"/>
    </xf>
    <xf numFmtId="170" fontId="5" fillId="4" borderId="12" xfId="0" applyNumberFormat="1" applyFont="1" applyFill="1" applyBorder="1" applyProtection="1"/>
    <xf numFmtId="170" fontId="11" fillId="4" borderId="12" xfId="0" applyNumberFormat="1" applyFont="1" applyFill="1" applyBorder="1" applyProtection="1"/>
    <xf numFmtId="1" fontId="6" fillId="4" borderId="0" xfId="0" applyNumberFormat="1" applyFont="1" applyFill="1" applyBorder="1"/>
    <xf numFmtId="170" fontId="5" fillId="4" borderId="0" xfId="0" applyNumberFormat="1" applyFont="1" applyFill="1" applyBorder="1" applyAlignment="1" applyProtection="1">
      <alignment horizontal="left"/>
    </xf>
    <xf numFmtId="171" fontId="12" fillId="4" borderId="0" xfId="0" applyNumberFormat="1" applyFont="1" applyFill="1" applyBorder="1" applyProtection="1"/>
    <xf numFmtId="3" fontId="6" fillId="4" borderId="0" xfId="0" applyNumberFormat="1" applyFont="1" applyFill="1" applyBorder="1"/>
    <xf numFmtId="171" fontId="6" fillId="4" borderId="0" xfId="0" applyNumberFormat="1" applyFont="1" applyFill="1" applyBorder="1" applyProtection="1"/>
    <xf numFmtId="170" fontId="6" fillId="4" borderId="14" xfId="0" applyNumberFormat="1" applyFont="1" applyFill="1" applyBorder="1" applyProtection="1"/>
    <xf numFmtId="171" fontId="6" fillId="4" borderId="14" xfId="0" applyNumberFormat="1" applyFont="1" applyFill="1" applyBorder="1" applyProtection="1"/>
    <xf numFmtId="2" fontId="12" fillId="4" borderId="0" xfId="0" applyNumberFormat="1" applyFont="1" applyFill="1" applyBorder="1"/>
    <xf numFmtId="170" fontId="6" fillId="4" borderId="0" xfId="0" applyNumberFormat="1" applyFont="1" applyFill="1" applyBorder="1" applyAlignment="1" applyProtection="1">
      <alignment horizontal="left"/>
    </xf>
    <xf numFmtId="4" fontId="6" fillId="4" borderId="0" xfId="0" applyNumberFormat="1" applyFont="1" applyFill="1" applyBorder="1" applyProtection="1"/>
    <xf numFmtId="166" fontId="6" fillId="4" borderId="0" xfId="0" applyNumberFormat="1" applyFont="1" applyFill="1" applyBorder="1" applyProtection="1"/>
    <xf numFmtId="2" fontId="6" fillId="4" borderId="0" xfId="0" applyNumberFormat="1" applyFont="1" applyFill="1" applyBorder="1" applyProtection="1"/>
    <xf numFmtId="170" fontId="13" fillId="4" borderId="0" xfId="0" applyNumberFormat="1" applyFont="1" applyFill="1" applyBorder="1" applyAlignment="1" applyProtection="1">
      <alignment horizontal="left"/>
    </xf>
    <xf numFmtId="170" fontId="5" fillId="4" borderId="15" xfId="0" applyNumberFormat="1" applyFont="1" applyFill="1" applyBorder="1" applyAlignment="1" applyProtection="1">
      <alignment horizontal="left"/>
    </xf>
    <xf numFmtId="170" fontId="6" fillId="4" borderId="15" xfId="0" applyNumberFormat="1" applyFont="1" applyFill="1" applyBorder="1" applyProtection="1"/>
    <xf numFmtId="0" fontId="6" fillId="4" borderId="15" xfId="0" applyFont="1" applyFill="1" applyBorder="1"/>
    <xf numFmtId="165" fontId="6" fillId="4" borderId="15" xfId="0" applyNumberFormat="1" applyFont="1" applyFill="1" applyBorder="1"/>
    <xf numFmtId="165" fontId="6" fillId="4" borderId="0" xfId="0" applyNumberFormat="1" applyFont="1" applyFill="1" applyBorder="1"/>
    <xf numFmtId="172" fontId="6" fillId="4" borderId="0" xfId="13" applyNumberFormat="1" applyFont="1" applyFill="1" applyBorder="1"/>
    <xf numFmtId="165" fontId="12" fillId="4" borderId="0" xfId="2" applyNumberFormat="1" applyFont="1" applyFill="1" applyBorder="1"/>
    <xf numFmtId="165" fontId="12" fillId="0" borderId="0" xfId="2" applyNumberFormat="1" applyFont="1" applyFill="1" applyBorder="1"/>
    <xf numFmtId="3" fontId="12" fillId="4" borderId="0" xfId="0" applyNumberFormat="1" applyFont="1" applyFill="1" applyBorder="1" applyProtection="1"/>
    <xf numFmtId="173" fontId="12" fillId="4" borderId="0" xfId="0" applyNumberFormat="1" applyFont="1" applyFill="1" applyBorder="1" applyProtection="1"/>
    <xf numFmtId="170" fontId="14" fillId="4" borderId="15" xfId="0" applyNumberFormat="1" applyFont="1" applyFill="1" applyBorder="1" applyAlignment="1" applyProtection="1">
      <alignment horizontal="left"/>
    </xf>
    <xf numFmtId="170" fontId="6" fillId="4" borderId="15" xfId="0" applyNumberFormat="1" applyFont="1" applyFill="1" applyBorder="1" applyAlignment="1" applyProtection="1">
      <alignment horizontal="left"/>
    </xf>
    <xf numFmtId="173" fontId="12" fillId="4" borderId="15" xfId="0" applyNumberFormat="1" applyFont="1" applyFill="1" applyBorder="1" applyProtection="1"/>
    <xf numFmtId="0" fontId="6" fillId="4" borderId="14" xfId="0" applyFont="1" applyFill="1" applyBorder="1"/>
    <xf numFmtId="0" fontId="14" fillId="4" borderId="0" xfId="0" applyFont="1" applyFill="1" applyBorder="1"/>
    <xf numFmtId="0" fontId="6" fillId="4" borderId="0" xfId="4" applyFont="1" applyFill="1" applyBorder="1"/>
    <xf numFmtId="171" fontId="6" fillId="4" borderId="0" xfId="13" applyNumberFormat="1" applyFont="1" applyFill="1" applyBorder="1"/>
    <xf numFmtId="171" fontId="12" fillId="4" borderId="0" xfId="4" applyNumberFormat="1" applyFont="1" applyFill="1" applyBorder="1"/>
    <xf numFmtId="171" fontId="12" fillId="4" borderId="0" xfId="0" applyNumberFormat="1" applyFont="1" applyFill="1" applyBorder="1"/>
    <xf numFmtId="0" fontId="14" fillId="4" borderId="15" xfId="0" applyFont="1" applyFill="1" applyBorder="1"/>
    <xf numFmtId="166" fontId="6" fillId="4" borderId="0" xfId="0" applyNumberFormat="1" applyFont="1" applyFill="1" applyBorder="1"/>
    <xf numFmtId="49" fontId="6" fillId="4" borderId="0" xfId="0" applyNumberFormat="1" applyFont="1" applyFill="1" applyBorder="1" applyAlignment="1">
      <alignment horizontal="left"/>
    </xf>
    <xf numFmtId="171" fontId="6" fillId="4" borderId="14" xfId="0" applyNumberFormat="1" applyFont="1" applyFill="1" applyBorder="1"/>
    <xf numFmtId="0" fontId="6" fillId="4" borderId="11" xfId="0" applyFont="1" applyFill="1" applyBorder="1"/>
    <xf numFmtId="171" fontId="12" fillId="4" borderId="14" xfId="0" applyNumberFormat="1" applyFont="1" applyFill="1" applyBorder="1"/>
    <xf numFmtId="174" fontId="6" fillId="4" borderId="0" xfId="10" applyNumberFormat="1" applyFont="1" applyFill="1" applyBorder="1"/>
    <xf numFmtId="3" fontId="6" fillId="0" borderId="0" xfId="0" applyNumberFormat="1" applyFont="1" applyFill="1" applyBorder="1"/>
    <xf numFmtId="171" fontId="6" fillId="4" borderId="11" xfId="0" applyNumberFormat="1" applyFont="1" applyFill="1" applyBorder="1"/>
    <xf numFmtId="166" fontId="6" fillId="4" borderId="11" xfId="0" applyNumberFormat="1" applyFont="1" applyFill="1" applyBorder="1"/>
    <xf numFmtId="164" fontId="6" fillId="4" borderId="0" xfId="12" applyNumberFormat="1" applyFont="1" applyFill="1" applyBorder="1"/>
    <xf numFmtId="3" fontId="6" fillId="4" borderId="14" xfId="0" applyNumberFormat="1" applyFont="1" applyFill="1" applyBorder="1"/>
    <xf numFmtId="171" fontId="6" fillId="4" borderId="0" xfId="0" applyNumberFormat="1" applyFont="1" applyFill="1" applyBorder="1"/>
    <xf numFmtId="171" fontId="6" fillId="0" borderId="0" xfId="0" applyNumberFormat="1" applyFont="1" applyFill="1" applyBorder="1"/>
    <xf numFmtId="171" fontId="6" fillId="4" borderId="0" xfId="0" applyNumberFormat="1" applyFont="1" applyFill="1" applyBorder="1" applyAlignment="1">
      <alignment horizontal="center"/>
    </xf>
    <xf numFmtId="1" fontId="6" fillId="4" borderId="0" xfId="0" applyNumberFormat="1" applyFont="1" applyFill="1" applyBorder="1" applyAlignment="1">
      <alignment horizontal="center"/>
    </xf>
    <xf numFmtId="0" fontId="15" fillId="4" borderId="0" xfId="0" applyFont="1" applyFill="1" applyBorder="1"/>
    <xf numFmtId="10" fontId="6" fillId="4" borderId="0" xfId="5" applyNumberFormat="1" applyFont="1" applyFill="1" applyBorder="1"/>
    <xf numFmtId="0" fontId="16" fillId="0" borderId="10" xfId="0" applyFont="1" applyBorder="1" applyAlignment="1">
      <alignment horizontal="justify" vertical="center" wrapText="1"/>
    </xf>
    <xf numFmtId="0" fontId="16" fillId="0" borderId="10" xfId="0" applyFont="1" applyBorder="1" applyAlignment="1">
      <alignment horizontal="center" vertical="center" wrapText="1"/>
    </xf>
    <xf numFmtId="0" fontId="17" fillId="3" borderId="0" xfId="0" applyFont="1" applyFill="1"/>
    <xf numFmtId="0" fontId="17" fillId="0" borderId="0" xfId="0" applyFont="1"/>
    <xf numFmtId="0" fontId="17" fillId="0" borderId="0" xfId="0" applyFont="1" applyAlignment="1">
      <alignment horizontal="center" vertical="center" wrapText="1"/>
    </xf>
    <xf numFmtId="0" fontId="17" fillId="3" borderId="0" xfId="0" applyFont="1" applyFill="1" applyAlignment="1">
      <alignment horizontal="center" vertical="center" wrapText="1"/>
    </xf>
    <xf numFmtId="0" fontId="19" fillId="3" borderId="0" xfId="0" applyFont="1" applyFill="1"/>
    <xf numFmtId="0" fontId="17" fillId="0" borderId="0" xfId="0" applyFont="1" applyAlignment="1">
      <alignment horizontal="center" wrapText="1"/>
    </xf>
    <xf numFmtId="169" fontId="17" fillId="3" borderId="0" xfId="1" applyNumberFormat="1" applyFont="1" applyFill="1" applyBorder="1" applyAlignment="1">
      <alignment horizontal="center" vertical="center" wrapText="1"/>
    </xf>
    <xf numFmtId="0" fontId="17" fillId="3" borderId="10" xfId="0" applyFont="1" applyFill="1" applyBorder="1" applyAlignment="1">
      <alignment horizontal="center" vertical="center" wrapText="1"/>
    </xf>
    <xf numFmtId="168" fontId="17" fillId="0" borderId="0" xfId="12" applyNumberFormat="1" applyFont="1" applyAlignment="1">
      <alignment horizontal="center" wrapText="1"/>
    </xf>
    <xf numFmtId="0" fontId="9" fillId="5" borderId="10"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17" fillId="3" borderId="10" xfId="0" applyFont="1" applyFill="1" applyBorder="1" applyAlignment="1">
      <alignment vertical="center"/>
    </xf>
    <xf numFmtId="9" fontId="17" fillId="3" borderId="10" xfId="5" applyFont="1" applyFill="1" applyBorder="1" applyAlignment="1">
      <alignment horizontal="center" vertical="center" wrapText="1"/>
    </xf>
    <xf numFmtId="0" fontId="10" fillId="5" borderId="10" xfId="0" applyFont="1" applyFill="1" applyBorder="1" applyAlignment="1">
      <alignment horizontal="center" vertical="center" wrapText="1"/>
    </xf>
    <xf numFmtId="0" fontId="20" fillId="5" borderId="10" xfId="0" applyFont="1" applyFill="1" applyBorder="1" applyAlignment="1">
      <alignment horizontal="center" vertical="center" wrapText="1"/>
    </xf>
    <xf numFmtId="9" fontId="18" fillId="0" borderId="10" xfId="5" applyFont="1" applyFill="1" applyBorder="1" applyAlignment="1">
      <alignment horizontal="center" vertical="center" wrapText="1"/>
    </xf>
    <xf numFmtId="0" fontId="4" fillId="0" borderId="0" xfId="3" applyFont="1" applyFill="1"/>
    <xf numFmtId="0" fontId="4" fillId="0" borderId="0" xfId="3" applyFont="1" applyFill="1" applyAlignment="1">
      <alignment horizontal="right"/>
    </xf>
    <xf numFmtId="175" fontId="26" fillId="0" borderId="0" xfId="15" applyFont="1" applyFill="1"/>
    <xf numFmtId="175" fontId="4" fillId="0" borderId="0" xfId="15" applyFont="1" applyFill="1"/>
    <xf numFmtId="9" fontId="4" fillId="0" borderId="0" xfId="7" applyFont="1" applyFill="1"/>
    <xf numFmtId="0" fontId="4" fillId="0" borderId="0" xfId="3" applyFont="1"/>
    <xf numFmtId="175" fontId="27" fillId="0" borderId="2" xfId="15" applyFont="1" applyBorder="1" applyAlignment="1" applyProtection="1">
      <alignment horizontal="left" vertical="center" wrapText="1" readingOrder="1"/>
      <protection locked="0"/>
    </xf>
    <xf numFmtId="175" fontId="27" fillId="0" borderId="2" xfId="15" applyFont="1" applyFill="1" applyBorder="1" applyAlignment="1" applyProtection="1">
      <alignment horizontal="right" vertical="center" wrapText="1" readingOrder="1"/>
      <protection locked="0"/>
    </xf>
    <xf numFmtId="175" fontId="4" fillId="0" borderId="0" xfId="15" applyFont="1"/>
    <xf numFmtId="175" fontId="28" fillId="0" borderId="2" xfId="15" applyFont="1" applyBorder="1" applyAlignment="1" applyProtection="1">
      <alignment horizontal="left" vertical="center" wrapText="1" indent="1" readingOrder="1"/>
      <protection locked="0"/>
    </xf>
    <xf numFmtId="175" fontId="28" fillId="0" borderId="2" xfId="15" applyFont="1" applyBorder="1" applyAlignment="1" applyProtection="1">
      <alignment horizontal="left" vertical="center" wrapText="1" readingOrder="1"/>
      <protection locked="0"/>
    </xf>
    <xf numFmtId="0" fontId="32" fillId="0" borderId="0" xfId="3" applyFont="1" applyAlignment="1" applyProtection="1">
      <alignment vertical="top" wrapText="1" readingOrder="1"/>
      <protection locked="0"/>
    </xf>
    <xf numFmtId="0" fontId="29" fillId="5" borderId="10" xfId="0" applyFont="1" applyFill="1" applyBorder="1" applyAlignment="1" applyProtection="1">
      <alignment horizontal="center" vertical="center" wrapText="1"/>
      <protection hidden="1"/>
    </xf>
    <xf numFmtId="0" fontId="4" fillId="0" borderId="10" xfId="0" applyFont="1" applyBorder="1" applyAlignment="1" applyProtection="1">
      <alignment vertical="center"/>
      <protection hidden="1"/>
    </xf>
    <xf numFmtId="3" fontId="4" fillId="0" borderId="10" xfId="0" applyNumberFormat="1" applyFont="1" applyBorder="1" applyAlignment="1" applyProtection="1">
      <alignment horizontal="center" vertical="center"/>
      <protection hidden="1"/>
    </xf>
    <xf numFmtId="9" fontId="4" fillId="0" borderId="10" xfId="6" applyNumberFormat="1" applyFont="1" applyBorder="1" applyAlignment="1" applyProtection="1">
      <alignment horizontal="center" vertical="center"/>
      <protection hidden="1"/>
    </xf>
    <xf numFmtId="3" fontId="29" fillId="5" borderId="10" xfId="0" applyNumberFormat="1" applyFont="1" applyFill="1" applyBorder="1" applyAlignment="1" applyProtection="1">
      <alignment horizontal="center" vertical="center" wrapText="1"/>
      <protection hidden="1"/>
    </xf>
    <xf numFmtId="3" fontId="30" fillId="0" borderId="0" xfId="0" applyNumberFormat="1" applyFont="1" applyFill="1" applyBorder="1" applyAlignment="1" applyProtection="1">
      <alignment horizontal="center" vertical="center"/>
      <protection hidden="1"/>
    </xf>
    <xf numFmtId="9" fontId="30" fillId="0" borderId="0" xfId="6" applyNumberFormat="1" applyFont="1" applyFill="1" applyBorder="1" applyAlignment="1" applyProtection="1">
      <alignment horizontal="center" vertical="center"/>
      <protection hidden="1"/>
    </xf>
    <xf numFmtId="0" fontId="4" fillId="0" borderId="0" xfId="0" applyFont="1" applyFill="1" applyBorder="1" applyAlignment="1" applyProtection="1">
      <alignment vertical="center"/>
      <protection hidden="1"/>
    </xf>
    <xf numFmtId="0" fontId="4" fillId="0" borderId="10" xfId="0" applyFont="1" applyFill="1" applyBorder="1" applyAlignment="1" applyProtection="1">
      <alignment vertical="center"/>
      <protection hidden="1"/>
    </xf>
    <xf numFmtId="3" fontId="30" fillId="0" borderId="10" xfId="0" applyNumberFormat="1" applyFont="1" applyFill="1" applyBorder="1" applyAlignment="1" applyProtection="1">
      <alignment horizontal="center" vertical="center"/>
      <protection hidden="1"/>
    </xf>
    <xf numFmtId="9" fontId="30" fillId="0" borderId="10" xfId="6" applyNumberFormat="1" applyFont="1" applyFill="1" applyBorder="1" applyAlignment="1" applyProtection="1">
      <alignment horizontal="center" vertical="center"/>
      <protection hidden="1"/>
    </xf>
    <xf numFmtId="0" fontId="17" fillId="0" borderId="0" xfId="0" applyFont="1" applyAlignment="1">
      <alignment vertical="center"/>
    </xf>
    <xf numFmtId="0" fontId="17" fillId="0" borderId="0" xfId="0" applyFont="1" applyAlignment="1">
      <alignment horizontal="center" vertical="center"/>
    </xf>
    <xf numFmtId="0" fontId="29" fillId="5" borderId="10" xfId="0" applyFont="1" applyFill="1" applyBorder="1" applyAlignment="1">
      <alignment vertical="center"/>
    </xf>
    <xf numFmtId="0" fontId="29" fillId="5" borderId="10" xfId="0" applyFont="1" applyFill="1" applyBorder="1" applyAlignment="1">
      <alignment horizontal="center" vertical="center"/>
    </xf>
    <xf numFmtId="0" fontId="29" fillId="6" borderId="10" xfId="0" applyFont="1" applyFill="1" applyBorder="1" applyAlignment="1">
      <alignment vertical="center"/>
    </xf>
    <xf numFmtId="3" fontId="29" fillId="6" borderId="10" xfId="0" applyNumberFormat="1" applyFont="1" applyFill="1" applyBorder="1" applyAlignment="1" applyProtection="1">
      <alignment horizontal="center" vertical="center" wrapText="1"/>
      <protection hidden="1"/>
    </xf>
    <xf numFmtId="0" fontId="29" fillId="6" borderId="10" xfId="0" applyFont="1" applyFill="1" applyBorder="1" applyAlignment="1" applyProtection="1">
      <alignment vertical="center"/>
      <protection hidden="1"/>
    </xf>
    <xf numFmtId="3" fontId="29" fillId="6" borderId="10" xfId="0" applyNumberFormat="1" applyFont="1" applyFill="1" applyBorder="1" applyAlignment="1" applyProtection="1">
      <alignment horizontal="center" vertical="center"/>
      <protection hidden="1"/>
    </xf>
    <xf numFmtId="9" fontId="29" fillId="6" borderId="10" xfId="6" applyNumberFormat="1" applyFont="1" applyFill="1" applyBorder="1" applyAlignment="1" applyProtection="1">
      <alignment horizontal="center" vertical="center"/>
      <protection hidden="1"/>
    </xf>
    <xf numFmtId="0" fontId="29" fillId="0" borderId="0" xfId="0" applyFont="1" applyFill="1" applyBorder="1" applyAlignment="1">
      <alignment vertical="center"/>
    </xf>
    <xf numFmtId="3" fontId="29" fillId="0" borderId="0" xfId="0" applyNumberFormat="1" applyFont="1" applyFill="1" applyBorder="1" applyAlignment="1" applyProtection="1">
      <alignment horizontal="center" vertical="center" wrapText="1"/>
      <protection hidden="1"/>
    </xf>
    <xf numFmtId="9" fontId="29" fillId="0" borderId="0" xfId="5" applyFont="1" applyFill="1" applyBorder="1" applyAlignment="1" applyProtection="1">
      <alignment horizontal="center" vertical="center" wrapText="1"/>
      <protection hidden="1"/>
    </xf>
    <xf numFmtId="0" fontId="16" fillId="0" borderId="0" xfId="0" applyFont="1"/>
    <xf numFmtId="1" fontId="10" fillId="5" borderId="10" xfId="4" applyNumberFormat="1" applyFont="1" applyFill="1" applyBorder="1" applyAlignment="1" applyProtection="1">
      <alignment horizontal="center" vertical="center"/>
    </xf>
    <xf numFmtId="166" fontId="32" fillId="8" borderId="10" xfId="4" quotePrefix="1" applyNumberFormat="1" applyFont="1" applyFill="1" applyBorder="1" applyAlignment="1" applyProtection="1">
      <alignment horizontal="left" vertical="center"/>
    </xf>
    <xf numFmtId="3" fontId="34" fillId="8" borderId="10" xfId="4" applyNumberFormat="1" applyFont="1" applyFill="1" applyBorder="1" applyAlignment="1" applyProtection="1">
      <alignment horizontal="center"/>
    </xf>
    <xf numFmtId="166" fontId="34" fillId="0" borderId="10" xfId="4" applyNumberFormat="1" applyFont="1" applyFill="1" applyBorder="1" applyAlignment="1" applyProtection="1">
      <alignment horizontal="left" vertical="center" indent="1"/>
    </xf>
    <xf numFmtId="3" fontId="34" fillId="0" borderId="10" xfId="4" applyNumberFormat="1" applyFont="1" applyFill="1" applyBorder="1" applyAlignment="1" applyProtection="1">
      <alignment horizontal="center"/>
    </xf>
    <xf numFmtId="166" fontId="35" fillId="0" borderId="10" xfId="4" applyNumberFormat="1" applyFont="1" applyFill="1" applyBorder="1" applyAlignment="1" applyProtection="1">
      <alignment horizontal="left" vertical="center" indent="2"/>
    </xf>
    <xf numFmtId="3" fontId="35" fillId="0" borderId="10" xfId="4" applyNumberFormat="1" applyFont="1" applyFill="1" applyBorder="1" applyAlignment="1" applyProtection="1">
      <alignment horizontal="center"/>
    </xf>
    <xf numFmtId="166" fontId="36" fillId="0" borderId="10" xfId="4" applyNumberFormat="1" applyFont="1" applyFill="1" applyBorder="1" applyAlignment="1" applyProtection="1">
      <alignment horizontal="left" vertical="center" wrapText="1" indent="2"/>
    </xf>
    <xf numFmtId="166" fontId="36" fillId="0" borderId="10" xfId="4" quotePrefix="1" applyNumberFormat="1" applyFont="1" applyFill="1" applyBorder="1" applyAlignment="1" applyProtection="1">
      <alignment horizontal="left" vertical="center" wrapText="1" indent="2"/>
    </xf>
    <xf numFmtId="166" fontId="32" fillId="8" borderId="10" xfId="4" applyNumberFormat="1" applyFont="1" applyFill="1" applyBorder="1" applyAlignment="1" applyProtection="1">
      <alignment horizontal="left" vertical="center"/>
    </xf>
    <xf numFmtId="166" fontId="32" fillId="0" borderId="10" xfId="4" applyNumberFormat="1" applyFont="1" applyFill="1" applyBorder="1" applyAlignment="1" applyProtection="1">
      <alignment horizontal="left" vertical="center" indent="1"/>
    </xf>
    <xf numFmtId="166" fontId="36" fillId="0" borderId="10" xfId="4" applyNumberFormat="1" applyFont="1" applyFill="1" applyBorder="1" applyAlignment="1" applyProtection="1">
      <alignment horizontal="left" vertical="center" indent="2"/>
    </xf>
    <xf numFmtId="3" fontId="35" fillId="2" borderId="10" xfId="4" applyNumberFormat="1" applyFont="1" applyFill="1" applyBorder="1" applyAlignment="1" applyProtection="1">
      <alignment horizontal="center"/>
    </xf>
    <xf numFmtId="3" fontId="32" fillId="8" borderId="10" xfId="4" applyNumberFormat="1" applyFont="1" applyFill="1" applyBorder="1" applyAlignment="1" applyProtection="1">
      <alignment horizontal="left" vertical="center" indent="1"/>
    </xf>
    <xf numFmtId="166" fontId="32" fillId="2" borderId="10" xfId="4" applyNumberFormat="1" applyFont="1" applyFill="1" applyBorder="1" applyAlignment="1" applyProtection="1">
      <alignment horizontal="left" vertical="center" indent="1"/>
    </xf>
    <xf numFmtId="3" fontId="34" fillId="2" borderId="10" xfId="4" applyNumberFormat="1" applyFont="1" applyFill="1" applyBorder="1" applyAlignment="1" applyProtection="1">
      <alignment horizontal="center"/>
    </xf>
    <xf numFmtId="3" fontId="32" fillId="8" borderId="10" xfId="4" applyNumberFormat="1" applyFont="1" applyFill="1" applyBorder="1" applyAlignment="1" applyProtection="1">
      <alignment horizontal="center" vertical="center"/>
    </xf>
    <xf numFmtId="1" fontId="10" fillId="5" borderId="10" xfId="4" applyNumberFormat="1" applyFont="1" applyFill="1" applyBorder="1" applyAlignment="1" applyProtection="1">
      <alignment horizontal="left" vertical="center"/>
    </xf>
    <xf numFmtId="3" fontId="10" fillId="5" borderId="10" xfId="1" applyNumberFormat="1" applyFont="1" applyFill="1" applyBorder="1" applyAlignment="1" applyProtection="1">
      <alignment horizontal="center" vertical="center"/>
    </xf>
    <xf numFmtId="3" fontId="16" fillId="0" borderId="0" xfId="0" applyNumberFormat="1" applyFont="1" applyAlignment="1">
      <alignment horizontal="center"/>
    </xf>
    <xf numFmtId="49" fontId="29" fillId="5" borderId="10" xfId="4" applyNumberFormat="1" applyFont="1" applyFill="1" applyBorder="1" applyAlignment="1" applyProtection="1">
      <alignment horizontal="center" vertical="distributed"/>
    </xf>
    <xf numFmtId="0" fontId="29" fillId="7" borderId="2" xfId="3" applyFont="1" applyFill="1" applyBorder="1" applyAlignment="1" applyProtection="1">
      <alignment horizontal="center" vertical="top" wrapText="1" readingOrder="1"/>
      <protection locked="0"/>
    </xf>
    <xf numFmtId="0" fontId="29" fillId="7" borderId="2" xfId="3" applyFont="1" applyFill="1" applyBorder="1" applyAlignment="1" applyProtection="1">
      <alignment horizontal="center" vertical="center" wrapText="1" readingOrder="1"/>
      <protection locked="0"/>
    </xf>
    <xf numFmtId="0" fontId="33" fillId="0" borderId="10" xfId="0" applyFont="1" applyBorder="1" applyAlignment="1">
      <alignment horizontal="justify" vertical="center" wrapText="1"/>
    </xf>
    <xf numFmtId="0" fontId="27" fillId="5" borderId="2" xfId="3" applyFont="1" applyFill="1" applyBorder="1" applyAlignment="1" applyProtection="1">
      <alignment horizontal="center" vertical="center" wrapText="1" readingOrder="1"/>
      <protection locked="0"/>
    </xf>
    <xf numFmtId="0" fontId="37" fillId="0" borderId="0" xfId="3" applyFont="1"/>
    <xf numFmtId="0" fontId="31" fillId="0" borderId="0" xfId="3" quotePrefix="1" applyFont="1"/>
    <xf numFmtId="9" fontId="29" fillId="6" borderId="10" xfId="6" applyFont="1" applyFill="1" applyBorder="1" applyAlignment="1" applyProtection="1">
      <alignment horizontal="center" vertical="center" wrapText="1"/>
      <protection hidden="1"/>
    </xf>
    <xf numFmtId="3" fontId="4" fillId="0" borderId="10" xfId="0" applyNumberFormat="1" applyFont="1" applyFill="1" applyBorder="1" applyAlignment="1" applyProtection="1">
      <alignment horizontal="center" vertical="center"/>
      <protection hidden="1"/>
    </xf>
    <xf numFmtId="9" fontId="4" fillId="0" borderId="10" xfId="6" applyNumberFormat="1" applyFont="1" applyFill="1" applyBorder="1" applyAlignment="1" applyProtection="1">
      <alignment horizontal="center" vertical="center"/>
      <protection hidden="1"/>
    </xf>
    <xf numFmtId="9" fontId="29" fillId="5" borderId="10" xfId="6" applyFont="1" applyFill="1" applyBorder="1" applyAlignment="1" applyProtection="1">
      <alignment horizontal="center" vertical="center" wrapText="1"/>
      <protection hidden="1"/>
    </xf>
    <xf numFmtId="9" fontId="38" fillId="0" borderId="10" xfId="6" applyNumberFormat="1" applyFont="1" applyFill="1" applyBorder="1" applyAlignment="1" applyProtection="1">
      <alignment horizontal="center" vertical="center"/>
      <protection hidden="1"/>
    </xf>
    <xf numFmtId="9" fontId="17" fillId="9" borderId="10" xfId="6" applyFont="1" applyFill="1" applyBorder="1" applyAlignment="1">
      <alignment horizontal="center" vertical="center" wrapText="1"/>
    </xf>
    <xf numFmtId="0" fontId="17" fillId="9" borderId="10" xfId="0" applyFont="1" applyFill="1" applyBorder="1" applyAlignment="1">
      <alignment horizontal="center" vertical="center" wrapText="1"/>
    </xf>
    <xf numFmtId="0" fontId="18" fillId="9" borderId="10" xfId="0" applyFont="1" applyFill="1" applyBorder="1" applyAlignment="1">
      <alignment horizontal="left" vertical="center" wrapText="1"/>
    </xf>
    <xf numFmtId="9" fontId="21" fillId="0" borderId="10" xfId="6" applyFont="1" applyFill="1" applyBorder="1" applyAlignment="1">
      <alignment vertical="center" wrapText="1"/>
    </xf>
    <xf numFmtId="175" fontId="4" fillId="0" borderId="0" xfId="3" applyNumberFormat="1" applyFont="1"/>
    <xf numFmtId="41" fontId="4" fillId="0" borderId="0" xfId="10" applyFont="1"/>
    <xf numFmtId="1" fontId="27" fillId="0" borderId="2" xfId="5" applyNumberFormat="1" applyFont="1" applyFill="1" applyBorder="1" applyAlignment="1" applyProtection="1">
      <alignment horizontal="right" vertical="center" wrapText="1" readingOrder="1"/>
      <protection locked="0"/>
    </xf>
    <xf numFmtId="9" fontId="30" fillId="5" borderId="10" xfId="6" applyNumberFormat="1" applyFont="1" applyFill="1" applyBorder="1" applyAlignment="1" applyProtection="1">
      <alignment horizontal="center" vertical="center"/>
      <protection hidden="1"/>
    </xf>
    <xf numFmtId="3" fontId="16" fillId="0" borderId="0" xfId="0" applyNumberFormat="1" applyFont="1"/>
    <xf numFmtId="9" fontId="34" fillId="10" borderId="10" xfId="6" applyNumberFormat="1" applyFont="1" applyFill="1" applyBorder="1" applyAlignment="1" applyProtection="1">
      <alignment horizontal="center" vertical="center"/>
      <protection hidden="1"/>
    </xf>
    <xf numFmtId="9" fontId="35" fillId="0" borderId="10" xfId="6" applyNumberFormat="1" applyFont="1" applyFill="1" applyBorder="1" applyAlignment="1" applyProtection="1">
      <alignment horizontal="center" vertical="center"/>
      <protection hidden="1"/>
    </xf>
    <xf numFmtId="9" fontId="22" fillId="5" borderId="10" xfId="6" applyNumberFormat="1" applyFont="1" applyFill="1" applyBorder="1" applyAlignment="1" applyProtection="1">
      <alignment horizontal="center" vertical="center"/>
      <protection hidden="1"/>
    </xf>
    <xf numFmtId="0" fontId="24" fillId="0" borderId="0" xfId="0" applyFont="1" applyAlignment="1" applyProtection="1">
      <alignment horizontal="center" vertical="top" wrapText="1" readingOrder="1"/>
      <protection locked="0"/>
    </xf>
    <xf numFmtId="0" fontId="25" fillId="0" borderId="0" xfId="0" applyFont="1" applyAlignment="1">
      <alignment horizontal="center"/>
    </xf>
    <xf numFmtId="0" fontId="23" fillId="0" borderId="0" xfId="3" applyFont="1" applyAlignment="1" applyProtection="1">
      <alignment horizontal="left" vertical="top" wrapText="1" readingOrder="1"/>
      <protection locked="0"/>
    </xf>
    <xf numFmtId="0" fontId="31" fillId="0" borderId="0" xfId="3" applyFont="1" applyAlignment="1">
      <alignment horizontal="left" readingOrder="1"/>
    </xf>
    <xf numFmtId="0" fontId="29" fillId="7" borderId="2" xfId="3" applyFont="1" applyFill="1" applyBorder="1" applyAlignment="1" applyProtection="1">
      <alignment horizontal="center" vertical="center" wrapText="1" readingOrder="1"/>
      <protection locked="0"/>
    </xf>
    <xf numFmtId="0" fontId="30" fillId="7" borderId="3" xfId="3" applyFont="1" applyFill="1" applyBorder="1" applyAlignment="1" applyProtection="1">
      <alignment vertical="top" wrapText="1"/>
      <protection locked="0"/>
    </xf>
    <xf numFmtId="0" fontId="30" fillId="7" borderId="6" xfId="3" applyFont="1" applyFill="1" applyBorder="1" applyAlignment="1" applyProtection="1">
      <alignment vertical="top" wrapText="1"/>
      <protection locked="0"/>
    </xf>
    <xf numFmtId="0" fontId="29" fillId="7" borderId="2" xfId="3" applyFont="1" applyFill="1" applyBorder="1" applyAlignment="1" applyProtection="1">
      <alignment horizontal="center" vertical="top" wrapText="1" readingOrder="1"/>
      <protection locked="0"/>
    </xf>
    <xf numFmtId="0" fontId="30" fillId="5" borderId="4" xfId="3" applyFont="1" applyFill="1" applyBorder="1" applyAlignment="1" applyProtection="1">
      <alignment vertical="top" wrapText="1"/>
      <protection locked="0"/>
    </xf>
    <xf numFmtId="0" fontId="30" fillId="5" borderId="5" xfId="3" applyFont="1" applyFill="1" applyBorder="1" applyAlignment="1" applyProtection="1">
      <alignment vertical="top" wrapText="1"/>
      <protection locked="0"/>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5" borderId="16" xfId="0" applyFont="1" applyFill="1" applyBorder="1" applyAlignment="1" applyProtection="1">
      <alignment horizontal="center" vertical="center"/>
      <protection hidden="1"/>
    </xf>
    <xf numFmtId="0" fontId="10" fillId="5" borderId="0" xfId="0" applyFont="1" applyFill="1" applyBorder="1" applyAlignment="1" applyProtection="1">
      <alignment horizontal="center" vertical="center"/>
      <protection hidden="1"/>
    </xf>
    <xf numFmtId="0" fontId="4" fillId="0" borderId="17" xfId="0" applyFont="1" applyFill="1" applyBorder="1" applyAlignment="1" applyProtection="1">
      <alignment horizontal="center" vertical="center"/>
      <protection hidden="1"/>
    </xf>
    <xf numFmtId="0" fontId="4" fillId="0" borderId="14" xfId="0" applyFont="1" applyFill="1" applyBorder="1" applyAlignment="1" applyProtection="1">
      <alignment horizontal="center" vertical="center"/>
      <protection hidden="1"/>
    </xf>
    <xf numFmtId="0" fontId="10" fillId="5" borderId="1" xfId="0" applyFont="1" applyFill="1" applyBorder="1" applyAlignment="1" applyProtection="1">
      <alignment horizontal="center" vertical="center"/>
      <protection hidden="1"/>
    </xf>
    <xf numFmtId="0" fontId="10" fillId="5" borderId="9" xfId="0" applyFont="1" applyFill="1" applyBorder="1" applyAlignment="1" applyProtection="1">
      <alignment horizontal="center" vertical="center"/>
      <protection hidden="1"/>
    </xf>
    <xf numFmtId="0" fontId="4" fillId="0" borderId="7" xfId="0" applyFont="1" applyFill="1" applyBorder="1" applyAlignment="1" applyProtection="1">
      <alignment horizontal="center" vertical="center"/>
      <protection hidden="1"/>
    </xf>
    <xf numFmtId="0" fontId="4" fillId="0" borderId="8" xfId="0" applyFont="1" applyFill="1" applyBorder="1" applyAlignment="1" applyProtection="1">
      <alignment horizontal="center" vertical="center"/>
      <protection hidden="1"/>
    </xf>
    <xf numFmtId="0" fontId="33" fillId="3" borderId="0" xfId="0" applyFont="1" applyFill="1" applyAlignment="1">
      <alignment horizontal="center"/>
    </xf>
  </cellXfs>
  <cellStyles count="16">
    <cellStyle name="Millares" xfId="1" builtinId="3"/>
    <cellStyle name="Millares [0]" xfId="10" builtinId="6"/>
    <cellStyle name="Millares [0] 2" xfId="15"/>
    <cellStyle name="Millares 2" xfId="2"/>
    <cellStyle name="Millares 3" xfId="11"/>
    <cellStyle name="Millares 4" xfId="12"/>
    <cellStyle name="Millares 5" xfId="14"/>
    <cellStyle name="Normal" xfId="0" builtinId="0"/>
    <cellStyle name="Normal 10" xfId="3"/>
    <cellStyle name="Normal 2 2" xfId="4"/>
    <cellStyle name="Porcentaje" xfId="5" builtinId="5"/>
    <cellStyle name="Porcentaje 2" xfId="6"/>
    <cellStyle name="Porcentaje 2 2" xfId="7"/>
    <cellStyle name="Porcentaje 3" xfId="8"/>
    <cellStyle name="Porcentaje 4" xfId="13"/>
    <cellStyle name="Porcentual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J2"/>
  <sheetViews>
    <sheetView workbookViewId="0"/>
  </sheetViews>
  <sheetFormatPr baseColWidth="10" defaultColWidth="9.140625" defaultRowHeight="15" x14ac:dyDescent="0.25"/>
  <cols>
    <col min="1" max="2" width="13.7109375" style="1" customWidth="1"/>
    <col min="3" max="3" width="17.140625" style="1" bestFit="1" customWidth="1"/>
    <col min="4" max="4" width="17.85546875" style="1" bestFit="1" customWidth="1"/>
    <col min="5" max="5" width="13.7109375" customWidth="1"/>
    <col min="6" max="6" width="32.85546875" bestFit="1" customWidth="1"/>
    <col min="7" max="7" width="40.140625" bestFit="1" customWidth="1"/>
    <col min="8" max="8" width="17.140625" bestFit="1" customWidth="1"/>
    <col min="9" max="9" width="25.85546875" bestFit="1" customWidth="1"/>
    <col min="10" max="10" width="29.28515625" bestFit="1" customWidth="1"/>
  </cols>
  <sheetData>
    <row r="1" spans="1:10" x14ac:dyDescent="0.25">
      <c r="A1" s="1" t="s">
        <v>0</v>
      </c>
      <c r="B1" s="1" t="s">
        <v>1</v>
      </c>
      <c r="C1" s="1" t="s">
        <v>2</v>
      </c>
      <c r="D1" s="1" t="s">
        <v>3</v>
      </c>
      <c r="E1" s="1" t="s">
        <v>4</v>
      </c>
      <c r="F1" s="1" t="s">
        <v>5</v>
      </c>
      <c r="G1" s="1" t="s">
        <v>6</v>
      </c>
      <c r="H1" s="1" t="s">
        <v>7</v>
      </c>
      <c r="I1" s="1" t="s">
        <v>8</v>
      </c>
      <c r="J1" s="1" t="s">
        <v>9</v>
      </c>
    </row>
    <row r="2" spans="1:10" x14ac:dyDescent="0.25">
      <c r="A2" s="1" t="s">
        <v>10</v>
      </c>
      <c r="B2" s="1" t="s">
        <v>11</v>
      </c>
      <c r="C2" s="1" t="s">
        <v>12</v>
      </c>
      <c r="D2" s="1" t="s">
        <v>13</v>
      </c>
    </row>
  </sheetData>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D11"/>
  <sheetViews>
    <sheetView showGridLines="0" zoomScale="55" zoomScaleNormal="55" workbookViewId="0">
      <selection activeCell="L8" sqref="L8"/>
    </sheetView>
  </sheetViews>
  <sheetFormatPr baseColWidth="10" defaultColWidth="11.5703125" defaultRowHeight="16.5" x14ac:dyDescent="0.3"/>
  <cols>
    <col min="1" max="1" width="11.5703125" style="64"/>
    <col min="2" max="2" width="56.5703125" style="65" customWidth="1"/>
    <col min="3" max="3" width="15.5703125" style="65" customWidth="1"/>
    <col min="4" max="4" width="112.28515625" style="66" customWidth="1"/>
    <col min="5" max="16384" width="11.5703125" style="65"/>
  </cols>
  <sheetData>
    <row r="1" spans="2:4" ht="42.75" customHeight="1" x14ac:dyDescent="0.35">
      <c r="B1" s="161" t="s">
        <v>575</v>
      </c>
      <c r="C1" s="161"/>
      <c r="D1" s="161"/>
    </row>
    <row r="3" spans="2:4" ht="36.75" customHeight="1" x14ac:dyDescent="0.3">
      <c r="B3" s="77" t="s">
        <v>513</v>
      </c>
      <c r="C3" s="77" t="s">
        <v>512</v>
      </c>
      <c r="D3" s="77" t="s">
        <v>563</v>
      </c>
    </row>
    <row r="4" spans="2:4" ht="151.5" customHeight="1" x14ac:dyDescent="0.3">
      <c r="B4" s="139" t="s">
        <v>564</v>
      </c>
      <c r="C4" s="63" t="s">
        <v>683</v>
      </c>
      <c r="D4" s="62" t="s">
        <v>684</v>
      </c>
    </row>
    <row r="5" spans="2:4" ht="143.25" customHeight="1" x14ac:dyDescent="0.3">
      <c r="B5" s="139" t="s">
        <v>565</v>
      </c>
      <c r="C5" s="63" t="s">
        <v>683</v>
      </c>
      <c r="D5" s="62" t="s">
        <v>685</v>
      </c>
    </row>
    <row r="6" spans="2:4" ht="106.5" customHeight="1" x14ac:dyDescent="0.3">
      <c r="B6" s="139" t="s">
        <v>566</v>
      </c>
      <c r="C6" s="63" t="s">
        <v>683</v>
      </c>
      <c r="D6" s="62" t="s">
        <v>686</v>
      </c>
    </row>
    <row r="7" spans="2:4" ht="106.5" customHeight="1" x14ac:dyDescent="0.3">
      <c r="B7" s="139" t="s">
        <v>567</v>
      </c>
      <c r="C7" s="63" t="s">
        <v>683</v>
      </c>
      <c r="D7" s="62" t="s">
        <v>687</v>
      </c>
    </row>
    <row r="8" spans="2:4" ht="74.25" customHeight="1" x14ac:dyDescent="0.3">
      <c r="B8" s="139" t="s">
        <v>568</v>
      </c>
      <c r="C8" s="63" t="s">
        <v>683</v>
      </c>
      <c r="D8" s="62" t="s">
        <v>688</v>
      </c>
    </row>
    <row r="9" spans="2:4" ht="130.5" customHeight="1" x14ac:dyDescent="0.3">
      <c r="B9" s="139" t="s">
        <v>569</v>
      </c>
      <c r="C9" s="63" t="s">
        <v>683</v>
      </c>
      <c r="D9" s="62" t="s">
        <v>689</v>
      </c>
    </row>
    <row r="10" spans="2:4" ht="141" customHeight="1" x14ac:dyDescent="0.3">
      <c r="B10" s="139" t="s">
        <v>570</v>
      </c>
      <c r="C10" s="63" t="s">
        <v>683</v>
      </c>
      <c r="D10" s="62" t="s">
        <v>690</v>
      </c>
    </row>
    <row r="11" spans="2:4" ht="141" customHeight="1" x14ac:dyDescent="0.3">
      <c r="B11" s="139" t="s">
        <v>654</v>
      </c>
      <c r="C11" s="63"/>
      <c r="D11" s="62"/>
    </row>
  </sheetData>
  <mergeCells count="1">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2:D5"/>
  <sheetViews>
    <sheetView showGridLines="0" zoomScale="80" zoomScaleNormal="80" workbookViewId="0">
      <selection activeCell="B5" sqref="B5"/>
    </sheetView>
  </sheetViews>
  <sheetFormatPr baseColWidth="10" defaultColWidth="11.42578125" defaultRowHeight="16.5" x14ac:dyDescent="0.3"/>
  <cols>
    <col min="1" max="1" width="11.42578125" style="65"/>
    <col min="2" max="2" width="40.5703125" style="65" customWidth="1"/>
    <col min="3" max="3" width="114.42578125" style="66" customWidth="1"/>
    <col min="4" max="4" width="11.42578125" style="69"/>
    <col min="5" max="16384" width="11.42578125" style="65"/>
  </cols>
  <sheetData>
    <row r="2" spans="1:3" ht="27" x14ac:dyDescent="0.35">
      <c r="B2" s="161" t="s">
        <v>576</v>
      </c>
      <c r="C2" s="161"/>
    </row>
    <row r="4" spans="1:3" ht="23.25" x14ac:dyDescent="0.3">
      <c r="B4" s="78" t="s">
        <v>502</v>
      </c>
      <c r="C4" s="78" t="s">
        <v>679</v>
      </c>
    </row>
    <row r="5" spans="1:3" ht="95.25" customHeight="1" x14ac:dyDescent="0.3">
      <c r="A5" s="70"/>
      <c r="B5" s="79" t="s">
        <v>692</v>
      </c>
      <c r="C5" s="151" t="s">
        <v>691</v>
      </c>
    </row>
  </sheetData>
  <mergeCells count="1">
    <mergeCell ref="B2:C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CT58"/>
  <sheetViews>
    <sheetView showGridLines="0" zoomScale="120" zoomScaleNormal="120" workbookViewId="0">
      <pane xSplit="2" ySplit="8" topLeftCell="O24" activePane="bottomRight" state="frozen"/>
      <selection pane="topRight" activeCell="C1" sqref="C1"/>
      <selection pane="bottomLeft" activeCell="A9" sqref="A9"/>
      <selection pane="bottomRight" activeCell="O31" sqref="O31"/>
    </sheetView>
  </sheetViews>
  <sheetFormatPr baseColWidth="10" defaultColWidth="9.140625" defaultRowHeight="12.75" x14ac:dyDescent="0.2"/>
  <cols>
    <col min="1" max="1" width="23.140625" style="85" bestFit="1" customWidth="1"/>
    <col min="2" max="2" width="58.42578125" style="85" bestFit="1" customWidth="1"/>
    <col min="3" max="4" width="21.5703125" style="85" hidden="1" customWidth="1"/>
    <col min="5" max="5" width="32.28515625" style="85" hidden="1" customWidth="1"/>
    <col min="6" max="7" width="21.5703125" style="85" hidden="1" customWidth="1"/>
    <col min="8" max="8" width="32.28515625" style="85" hidden="1" customWidth="1"/>
    <col min="9" max="10" width="21.5703125" style="85" hidden="1" customWidth="1"/>
    <col min="11" max="11" width="32.28515625" style="85" hidden="1" customWidth="1"/>
    <col min="12" max="13" width="21.5703125" style="85" hidden="1" customWidth="1"/>
    <col min="14" max="14" width="32.28515625" style="85" hidden="1" customWidth="1"/>
    <col min="15" max="16" width="21.5703125" style="85" customWidth="1"/>
    <col min="17" max="17" width="32.28515625" style="85" customWidth="1"/>
    <col min="18" max="19" width="21.5703125" style="85" customWidth="1"/>
    <col min="20" max="20" width="32.28515625" style="85" customWidth="1"/>
    <col min="21" max="22" width="21.5703125" style="85" customWidth="1"/>
    <col min="23" max="23" width="32.28515625" style="85" customWidth="1"/>
    <col min="24" max="25" width="21.5703125" style="85" customWidth="1"/>
    <col min="26" max="26" width="32.28515625" style="85" customWidth="1"/>
    <col min="27" max="28" width="21.5703125" style="85" customWidth="1"/>
    <col min="29" max="29" width="32.28515625" style="85" customWidth="1"/>
    <col min="30" max="31" width="21.5703125" style="85" customWidth="1"/>
    <col min="32" max="32" width="32.28515625" style="85" customWidth="1"/>
    <col min="33" max="34" width="21.5703125" style="85" customWidth="1"/>
    <col min="35" max="35" width="32.28515625" style="85" customWidth="1"/>
    <col min="36" max="37" width="21.5703125" style="85" customWidth="1"/>
    <col min="38" max="38" width="32.28515625" style="85" customWidth="1"/>
    <col min="39" max="40" width="21.5703125" style="85" customWidth="1"/>
    <col min="41" max="41" width="32.28515625" style="85" customWidth="1"/>
    <col min="42" max="43" width="21.5703125" style="85" customWidth="1"/>
    <col min="44" max="44" width="32.28515625" style="85" customWidth="1"/>
    <col min="45" max="46" width="21.5703125" style="85" customWidth="1"/>
    <col min="47" max="47" width="32.28515625" style="85" customWidth="1"/>
    <col min="48" max="49" width="21.5703125" style="85" customWidth="1"/>
    <col min="50" max="50" width="32.28515625" style="85" customWidth="1"/>
    <col min="51" max="52" width="21.5703125" style="85" customWidth="1"/>
    <col min="53" max="53" width="32.28515625" style="85" customWidth="1"/>
    <col min="54" max="55" width="21.5703125" style="85" customWidth="1"/>
    <col min="56" max="56" width="32.28515625" style="85" customWidth="1"/>
    <col min="57" max="58" width="21.5703125" style="85" customWidth="1"/>
    <col min="59" max="59" width="32.28515625" style="85" customWidth="1"/>
    <col min="60" max="61" width="21.5703125" style="85" customWidth="1"/>
    <col min="62" max="62" width="32.28515625" style="85" customWidth="1"/>
    <col min="63" max="64" width="21.5703125" style="85" customWidth="1"/>
    <col min="65" max="65" width="32.28515625" style="85" customWidth="1"/>
    <col min="66" max="67" width="21.5703125" style="85" customWidth="1"/>
    <col min="68" max="68" width="32.28515625" style="85" customWidth="1"/>
    <col min="69" max="70" width="21.5703125" style="85" customWidth="1"/>
    <col min="71" max="71" width="32.28515625" style="85" customWidth="1"/>
    <col min="72" max="73" width="21.5703125" style="85" customWidth="1"/>
    <col min="74" max="74" width="32.28515625" style="85" customWidth="1"/>
    <col min="75" max="76" width="21.5703125" style="85" customWidth="1"/>
    <col min="77" max="77" width="32.28515625" style="85" customWidth="1"/>
    <col min="78" max="79" width="21.5703125" style="85" customWidth="1"/>
    <col min="80" max="80" width="32.28515625" style="85" customWidth="1"/>
    <col min="81" max="82" width="21.5703125" style="85" customWidth="1"/>
    <col min="83" max="83" width="32.28515625" style="85" customWidth="1"/>
    <col min="84" max="85" width="21.5703125" style="85" customWidth="1"/>
    <col min="86" max="86" width="32.28515625" style="85" customWidth="1"/>
    <col min="87" max="88" width="21.5703125" style="85" customWidth="1"/>
    <col min="89" max="89" width="32.28515625" style="85" customWidth="1"/>
    <col min="90" max="91" width="21.5703125" style="85" customWidth="1"/>
    <col min="92" max="92" width="32.28515625" style="85" customWidth="1"/>
    <col min="93" max="94" width="21.5703125" style="85" customWidth="1"/>
    <col min="95" max="95" width="32.28515625" style="85" customWidth="1"/>
    <col min="96" max="97" width="21.5703125" style="85" customWidth="1"/>
    <col min="98" max="98" width="32.28515625" style="85" customWidth="1"/>
    <col min="99" max="16384" width="9.140625" style="85"/>
  </cols>
  <sheetData>
    <row r="1" spans="2:98" ht="40.35" customHeight="1" x14ac:dyDescent="0.35">
      <c r="B1" s="162" t="s">
        <v>577</v>
      </c>
      <c r="C1" s="163"/>
      <c r="D1" s="163"/>
      <c r="E1" s="163"/>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1"/>
      <c r="AY1" s="82"/>
      <c r="AZ1" s="83"/>
      <c r="BA1" s="80"/>
      <c r="BB1" s="80"/>
      <c r="BC1" s="80"/>
      <c r="BD1" s="80"/>
      <c r="BE1" s="83"/>
      <c r="BF1" s="83"/>
      <c r="BG1" s="84"/>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row>
    <row r="2" spans="2:98" ht="18" customHeight="1" x14ac:dyDescent="0.2">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4"/>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row>
    <row r="3" spans="2:98" ht="18" x14ac:dyDescent="0.2">
      <c r="B3" s="91" t="s">
        <v>501</v>
      </c>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row>
    <row r="4" spans="2:98" ht="18" customHeight="1" x14ac:dyDescent="0.2">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row>
    <row r="5" spans="2:98" ht="17.100000000000001" customHeight="1" x14ac:dyDescent="0.2">
      <c r="B5" s="164" t="s">
        <v>408</v>
      </c>
      <c r="C5" s="167">
        <v>119191000</v>
      </c>
      <c r="D5" s="168"/>
      <c r="E5" s="169"/>
      <c r="F5" s="167">
        <v>110505000</v>
      </c>
      <c r="G5" s="168"/>
      <c r="H5" s="169"/>
      <c r="I5" s="167">
        <v>118181000</v>
      </c>
      <c r="J5" s="168"/>
      <c r="K5" s="169"/>
      <c r="L5" s="167">
        <v>110808000</v>
      </c>
      <c r="M5" s="168"/>
      <c r="N5" s="169"/>
      <c r="O5" s="167">
        <v>111313000</v>
      </c>
      <c r="P5" s="168"/>
      <c r="Q5" s="169"/>
      <c r="R5" s="167">
        <v>111515000</v>
      </c>
      <c r="S5" s="168"/>
      <c r="T5" s="169"/>
      <c r="U5" s="167">
        <v>111717000</v>
      </c>
      <c r="V5" s="168"/>
      <c r="W5" s="169"/>
      <c r="X5" s="167">
        <v>111818000</v>
      </c>
      <c r="Y5" s="168"/>
      <c r="Z5" s="169"/>
      <c r="AA5" s="167">
        <v>118585000</v>
      </c>
      <c r="AB5" s="168"/>
      <c r="AC5" s="169"/>
      <c r="AD5" s="167">
        <v>111919000</v>
      </c>
      <c r="AE5" s="168"/>
      <c r="AF5" s="169"/>
      <c r="AG5" s="167">
        <v>112020000</v>
      </c>
      <c r="AH5" s="168"/>
      <c r="AI5" s="169"/>
      <c r="AJ5" s="167">
        <v>112727000</v>
      </c>
      <c r="AK5" s="168"/>
      <c r="AL5" s="169"/>
      <c r="AM5" s="167">
        <v>112323000</v>
      </c>
      <c r="AN5" s="168"/>
      <c r="AO5" s="169"/>
      <c r="AP5" s="167">
        <v>112525000</v>
      </c>
      <c r="AQ5" s="168"/>
      <c r="AR5" s="169"/>
      <c r="AS5" s="167">
        <v>119494000</v>
      </c>
      <c r="AT5" s="168"/>
      <c r="AU5" s="169"/>
      <c r="AV5" s="167">
        <v>114444000</v>
      </c>
      <c r="AW5" s="168"/>
      <c r="AX5" s="169"/>
      <c r="AY5" s="167">
        <v>119595000</v>
      </c>
      <c r="AZ5" s="168"/>
      <c r="BA5" s="169"/>
      <c r="BB5" s="167">
        <v>114141000</v>
      </c>
      <c r="BC5" s="168"/>
      <c r="BD5" s="169"/>
      <c r="BE5" s="167">
        <v>114747000</v>
      </c>
      <c r="BF5" s="168"/>
      <c r="BG5" s="169"/>
      <c r="BH5" s="167">
        <v>115050000</v>
      </c>
      <c r="BI5" s="168"/>
      <c r="BJ5" s="169"/>
      <c r="BK5" s="167">
        <v>115252000</v>
      </c>
      <c r="BL5" s="168"/>
      <c r="BM5" s="169"/>
      <c r="BN5" s="167">
        <v>115454000</v>
      </c>
      <c r="BO5" s="168"/>
      <c r="BP5" s="169"/>
      <c r="BQ5" s="167">
        <v>118686000</v>
      </c>
      <c r="BR5" s="168"/>
      <c r="BS5" s="169"/>
      <c r="BT5" s="167">
        <v>116363000</v>
      </c>
      <c r="BU5" s="168"/>
      <c r="BV5" s="169"/>
      <c r="BW5" s="167">
        <v>116666000</v>
      </c>
      <c r="BX5" s="168"/>
      <c r="BY5" s="169"/>
      <c r="BZ5" s="167">
        <v>118888000</v>
      </c>
      <c r="CA5" s="168"/>
      <c r="CB5" s="169"/>
      <c r="CC5" s="167">
        <v>116868000</v>
      </c>
      <c r="CD5" s="168"/>
      <c r="CE5" s="169"/>
      <c r="CF5" s="167">
        <v>117070000</v>
      </c>
      <c r="CG5" s="168"/>
      <c r="CH5" s="169"/>
      <c r="CI5" s="167">
        <v>117373000</v>
      </c>
      <c r="CJ5" s="168"/>
      <c r="CK5" s="169"/>
      <c r="CL5" s="167">
        <v>117676000</v>
      </c>
      <c r="CM5" s="168"/>
      <c r="CN5" s="169"/>
      <c r="CO5" s="167">
        <v>119797000</v>
      </c>
      <c r="CP5" s="168"/>
      <c r="CQ5" s="169"/>
      <c r="CR5" s="167">
        <v>119999000</v>
      </c>
      <c r="CS5" s="168"/>
      <c r="CT5" s="169"/>
    </row>
    <row r="6" spans="2:98" ht="17.100000000000001" customHeight="1" x14ac:dyDescent="0.2">
      <c r="B6" s="165"/>
      <c r="C6" s="167">
        <v>91000</v>
      </c>
      <c r="D6" s="168"/>
      <c r="E6" s="169"/>
      <c r="F6" s="167">
        <v>5000</v>
      </c>
      <c r="G6" s="168"/>
      <c r="H6" s="169"/>
      <c r="I6" s="167">
        <v>81000</v>
      </c>
      <c r="J6" s="168"/>
      <c r="K6" s="169"/>
      <c r="L6" s="167">
        <v>8000</v>
      </c>
      <c r="M6" s="168"/>
      <c r="N6" s="169"/>
      <c r="O6" s="167">
        <v>13000</v>
      </c>
      <c r="P6" s="168"/>
      <c r="Q6" s="169"/>
      <c r="R6" s="167">
        <v>15000</v>
      </c>
      <c r="S6" s="168"/>
      <c r="T6" s="169"/>
      <c r="U6" s="167">
        <v>17000</v>
      </c>
      <c r="V6" s="168"/>
      <c r="W6" s="169"/>
      <c r="X6" s="167">
        <v>18000</v>
      </c>
      <c r="Y6" s="168"/>
      <c r="Z6" s="169"/>
      <c r="AA6" s="167">
        <v>85000</v>
      </c>
      <c r="AB6" s="168"/>
      <c r="AC6" s="169"/>
      <c r="AD6" s="167">
        <v>19000</v>
      </c>
      <c r="AE6" s="168"/>
      <c r="AF6" s="169"/>
      <c r="AG6" s="167">
        <v>20000</v>
      </c>
      <c r="AH6" s="168"/>
      <c r="AI6" s="169"/>
      <c r="AJ6" s="167">
        <v>27000</v>
      </c>
      <c r="AK6" s="168"/>
      <c r="AL6" s="169"/>
      <c r="AM6" s="167">
        <v>23000</v>
      </c>
      <c r="AN6" s="168"/>
      <c r="AO6" s="169"/>
      <c r="AP6" s="167">
        <v>25000</v>
      </c>
      <c r="AQ6" s="168"/>
      <c r="AR6" s="169"/>
      <c r="AS6" s="167">
        <v>94000</v>
      </c>
      <c r="AT6" s="168"/>
      <c r="AU6" s="169"/>
      <c r="AV6" s="167">
        <v>44000</v>
      </c>
      <c r="AW6" s="168"/>
      <c r="AX6" s="169"/>
      <c r="AY6" s="167">
        <v>95000</v>
      </c>
      <c r="AZ6" s="168"/>
      <c r="BA6" s="169"/>
      <c r="BB6" s="167">
        <v>41000</v>
      </c>
      <c r="BC6" s="168"/>
      <c r="BD6" s="169"/>
      <c r="BE6" s="167">
        <v>47000</v>
      </c>
      <c r="BF6" s="168"/>
      <c r="BG6" s="169"/>
      <c r="BH6" s="167">
        <v>50000</v>
      </c>
      <c r="BI6" s="168"/>
      <c r="BJ6" s="169"/>
      <c r="BK6" s="167">
        <v>52000</v>
      </c>
      <c r="BL6" s="168"/>
      <c r="BM6" s="169"/>
      <c r="BN6" s="167">
        <v>54000</v>
      </c>
      <c r="BO6" s="168"/>
      <c r="BP6" s="169"/>
      <c r="BQ6" s="167">
        <v>86000</v>
      </c>
      <c r="BR6" s="168"/>
      <c r="BS6" s="169"/>
      <c r="BT6" s="167">
        <v>63000</v>
      </c>
      <c r="BU6" s="168"/>
      <c r="BV6" s="169"/>
      <c r="BW6" s="167">
        <v>66000</v>
      </c>
      <c r="BX6" s="168"/>
      <c r="BY6" s="169"/>
      <c r="BZ6" s="167">
        <v>88000</v>
      </c>
      <c r="CA6" s="168"/>
      <c r="CB6" s="169"/>
      <c r="CC6" s="167">
        <v>68000</v>
      </c>
      <c r="CD6" s="168"/>
      <c r="CE6" s="169"/>
      <c r="CF6" s="167">
        <v>70000</v>
      </c>
      <c r="CG6" s="168"/>
      <c r="CH6" s="169"/>
      <c r="CI6" s="167">
        <v>73000</v>
      </c>
      <c r="CJ6" s="168"/>
      <c r="CK6" s="169"/>
      <c r="CL6" s="167">
        <v>76000</v>
      </c>
      <c r="CM6" s="168"/>
      <c r="CN6" s="169"/>
      <c r="CO6" s="167">
        <v>97000</v>
      </c>
      <c r="CP6" s="168"/>
      <c r="CQ6" s="169"/>
      <c r="CR6" s="167">
        <v>99000</v>
      </c>
      <c r="CS6" s="168"/>
      <c r="CT6" s="169"/>
    </row>
    <row r="7" spans="2:98" ht="17.100000000000001" customHeight="1" x14ac:dyDescent="0.2">
      <c r="B7" s="166"/>
      <c r="C7" s="167" t="s">
        <v>578</v>
      </c>
      <c r="D7" s="168"/>
      <c r="E7" s="169"/>
      <c r="F7" s="167" t="s">
        <v>579</v>
      </c>
      <c r="G7" s="168"/>
      <c r="H7" s="169"/>
      <c r="I7" s="167" t="s">
        <v>580</v>
      </c>
      <c r="J7" s="168"/>
      <c r="K7" s="169"/>
      <c r="L7" s="167" t="s">
        <v>581</v>
      </c>
      <c r="M7" s="168"/>
      <c r="N7" s="169"/>
      <c r="O7" s="167" t="s">
        <v>582</v>
      </c>
      <c r="P7" s="168"/>
      <c r="Q7" s="169"/>
      <c r="R7" s="167" t="s">
        <v>583</v>
      </c>
      <c r="S7" s="168"/>
      <c r="T7" s="169"/>
      <c r="U7" s="167" t="s">
        <v>584</v>
      </c>
      <c r="V7" s="168"/>
      <c r="W7" s="169"/>
      <c r="X7" s="167" t="s">
        <v>585</v>
      </c>
      <c r="Y7" s="168"/>
      <c r="Z7" s="169"/>
      <c r="AA7" s="167" t="s">
        <v>586</v>
      </c>
      <c r="AB7" s="168"/>
      <c r="AC7" s="169"/>
      <c r="AD7" s="167" t="s">
        <v>587</v>
      </c>
      <c r="AE7" s="168"/>
      <c r="AF7" s="169"/>
      <c r="AG7" s="167" t="s">
        <v>588</v>
      </c>
      <c r="AH7" s="168"/>
      <c r="AI7" s="169"/>
      <c r="AJ7" s="167" t="s">
        <v>589</v>
      </c>
      <c r="AK7" s="168"/>
      <c r="AL7" s="169"/>
      <c r="AM7" s="167" t="s">
        <v>590</v>
      </c>
      <c r="AN7" s="168"/>
      <c r="AO7" s="169"/>
      <c r="AP7" s="167" t="s">
        <v>591</v>
      </c>
      <c r="AQ7" s="168"/>
      <c r="AR7" s="169"/>
      <c r="AS7" s="167" t="s">
        <v>592</v>
      </c>
      <c r="AT7" s="168"/>
      <c r="AU7" s="169"/>
      <c r="AV7" s="167" t="s">
        <v>593</v>
      </c>
      <c r="AW7" s="168"/>
      <c r="AX7" s="169"/>
      <c r="AY7" s="167" t="s">
        <v>594</v>
      </c>
      <c r="AZ7" s="168"/>
      <c r="BA7" s="169"/>
      <c r="BB7" s="167" t="s">
        <v>595</v>
      </c>
      <c r="BC7" s="168"/>
      <c r="BD7" s="169"/>
      <c r="BE7" s="167" t="s">
        <v>596</v>
      </c>
      <c r="BF7" s="168"/>
      <c r="BG7" s="169"/>
      <c r="BH7" s="167" t="s">
        <v>597</v>
      </c>
      <c r="BI7" s="168"/>
      <c r="BJ7" s="169"/>
      <c r="BK7" s="167" t="s">
        <v>598</v>
      </c>
      <c r="BL7" s="168"/>
      <c r="BM7" s="169"/>
      <c r="BN7" s="167" t="s">
        <v>599</v>
      </c>
      <c r="BO7" s="168"/>
      <c r="BP7" s="169"/>
      <c r="BQ7" s="167" t="s">
        <v>600</v>
      </c>
      <c r="BR7" s="168"/>
      <c r="BS7" s="169"/>
      <c r="BT7" s="167" t="s">
        <v>601</v>
      </c>
      <c r="BU7" s="168"/>
      <c r="BV7" s="169"/>
      <c r="BW7" s="167" t="s">
        <v>602</v>
      </c>
      <c r="BX7" s="168"/>
      <c r="BY7" s="169"/>
      <c r="BZ7" s="167" t="s">
        <v>603</v>
      </c>
      <c r="CA7" s="168"/>
      <c r="CB7" s="169"/>
      <c r="CC7" s="167" t="s">
        <v>604</v>
      </c>
      <c r="CD7" s="168"/>
      <c r="CE7" s="169"/>
      <c r="CF7" s="167" t="s">
        <v>605</v>
      </c>
      <c r="CG7" s="168"/>
      <c r="CH7" s="169"/>
      <c r="CI7" s="167" t="s">
        <v>606</v>
      </c>
      <c r="CJ7" s="168"/>
      <c r="CK7" s="169"/>
      <c r="CL7" s="167" t="s">
        <v>607</v>
      </c>
      <c r="CM7" s="168"/>
      <c r="CN7" s="169"/>
      <c r="CO7" s="167" t="s">
        <v>608</v>
      </c>
      <c r="CP7" s="168"/>
      <c r="CQ7" s="169"/>
      <c r="CR7" s="167" t="s">
        <v>609</v>
      </c>
      <c r="CS7" s="168"/>
      <c r="CT7" s="169"/>
    </row>
    <row r="8" spans="2:98" x14ac:dyDescent="0.2">
      <c r="B8" s="140"/>
      <c r="C8" s="138">
        <v>2018</v>
      </c>
      <c r="D8" s="138" t="s">
        <v>655</v>
      </c>
      <c r="E8" s="138" t="s">
        <v>656</v>
      </c>
      <c r="F8" s="138">
        <v>2018</v>
      </c>
      <c r="G8" s="138" t="s">
        <v>655</v>
      </c>
      <c r="H8" s="138" t="s">
        <v>656</v>
      </c>
      <c r="I8" s="138">
        <v>2018</v>
      </c>
      <c r="J8" s="138" t="s">
        <v>655</v>
      </c>
      <c r="K8" s="138" t="s">
        <v>656</v>
      </c>
      <c r="L8" s="138">
        <v>2018</v>
      </c>
      <c r="M8" s="138" t="s">
        <v>655</v>
      </c>
      <c r="N8" s="138" t="s">
        <v>656</v>
      </c>
      <c r="O8" s="138">
        <v>2018</v>
      </c>
      <c r="P8" s="138" t="s">
        <v>655</v>
      </c>
      <c r="Q8" s="138" t="s">
        <v>656</v>
      </c>
      <c r="R8" s="138">
        <v>2018</v>
      </c>
      <c r="S8" s="138" t="s">
        <v>655</v>
      </c>
      <c r="T8" s="138" t="s">
        <v>656</v>
      </c>
      <c r="U8" s="138">
        <v>2018</v>
      </c>
      <c r="V8" s="138" t="s">
        <v>655</v>
      </c>
      <c r="W8" s="138" t="s">
        <v>656</v>
      </c>
      <c r="X8" s="138">
        <v>2018</v>
      </c>
      <c r="Y8" s="138" t="s">
        <v>655</v>
      </c>
      <c r="Z8" s="138" t="s">
        <v>656</v>
      </c>
      <c r="AA8" s="138">
        <v>2018</v>
      </c>
      <c r="AB8" s="138" t="s">
        <v>655</v>
      </c>
      <c r="AC8" s="138" t="s">
        <v>656</v>
      </c>
      <c r="AD8" s="138">
        <v>2018</v>
      </c>
      <c r="AE8" s="138" t="s">
        <v>655</v>
      </c>
      <c r="AF8" s="138" t="s">
        <v>656</v>
      </c>
      <c r="AG8" s="138">
        <v>2018</v>
      </c>
      <c r="AH8" s="138" t="s">
        <v>655</v>
      </c>
      <c r="AI8" s="138" t="s">
        <v>656</v>
      </c>
      <c r="AJ8" s="138">
        <v>2018</v>
      </c>
      <c r="AK8" s="138" t="s">
        <v>655</v>
      </c>
      <c r="AL8" s="138" t="s">
        <v>656</v>
      </c>
      <c r="AM8" s="138">
        <v>2018</v>
      </c>
      <c r="AN8" s="138" t="s">
        <v>655</v>
      </c>
      <c r="AO8" s="138" t="s">
        <v>656</v>
      </c>
      <c r="AP8" s="138">
        <v>2018</v>
      </c>
      <c r="AQ8" s="138" t="s">
        <v>655</v>
      </c>
      <c r="AR8" s="138" t="s">
        <v>656</v>
      </c>
      <c r="AS8" s="138">
        <v>2018</v>
      </c>
      <c r="AT8" s="138" t="s">
        <v>655</v>
      </c>
      <c r="AU8" s="138" t="s">
        <v>656</v>
      </c>
      <c r="AV8" s="138">
        <v>2018</v>
      </c>
      <c r="AW8" s="138" t="s">
        <v>655</v>
      </c>
      <c r="AX8" s="138" t="s">
        <v>656</v>
      </c>
      <c r="AY8" s="138">
        <v>2018</v>
      </c>
      <c r="AZ8" s="138" t="s">
        <v>655</v>
      </c>
      <c r="BA8" s="138" t="s">
        <v>656</v>
      </c>
      <c r="BB8" s="138">
        <v>2018</v>
      </c>
      <c r="BC8" s="138" t="s">
        <v>655</v>
      </c>
      <c r="BD8" s="138" t="s">
        <v>656</v>
      </c>
      <c r="BE8" s="138">
        <v>2018</v>
      </c>
      <c r="BF8" s="138" t="s">
        <v>655</v>
      </c>
      <c r="BG8" s="138" t="s">
        <v>656</v>
      </c>
      <c r="BH8" s="138">
        <v>2018</v>
      </c>
      <c r="BI8" s="138" t="s">
        <v>655</v>
      </c>
      <c r="BJ8" s="138" t="s">
        <v>656</v>
      </c>
      <c r="BK8" s="138">
        <v>2018</v>
      </c>
      <c r="BL8" s="138" t="s">
        <v>655</v>
      </c>
      <c r="BM8" s="138" t="s">
        <v>656</v>
      </c>
      <c r="BN8" s="138">
        <v>2018</v>
      </c>
      <c r="BO8" s="138" t="s">
        <v>655</v>
      </c>
      <c r="BP8" s="138" t="s">
        <v>656</v>
      </c>
      <c r="BQ8" s="138">
        <v>2018</v>
      </c>
      <c r="BR8" s="138" t="s">
        <v>655</v>
      </c>
      <c r="BS8" s="138" t="s">
        <v>656</v>
      </c>
      <c r="BT8" s="138">
        <v>2018</v>
      </c>
      <c r="BU8" s="138" t="s">
        <v>655</v>
      </c>
      <c r="BV8" s="138" t="s">
        <v>656</v>
      </c>
      <c r="BW8" s="138">
        <v>2018</v>
      </c>
      <c r="BX8" s="138" t="s">
        <v>655</v>
      </c>
      <c r="BY8" s="138" t="s">
        <v>656</v>
      </c>
      <c r="BZ8" s="138">
        <v>2018</v>
      </c>
      <c r="CA8" s="138" t="s">
        <v>655</v>
      </c>
      <c r="CB8" s="138" t="s">
        <v>656</v>
      </c>
      <c r="CC8" s="138">
        <v>2018</v>
      </c>
      <c r="CD8" s="138" t="s">
        <v>655</v>
      </c>
      <c r="CE8" s="138" t="s">
        <v>656</v>
      </c>
      <c r="CF8" s="138">
        <v>2018</v>
      </c>
      <c r="CG8" s="138" t="s">
        <v>655</v>
      </c>
      <c r="CH8" s="138" t="s">
        <v>656</v>
      </c>
      <c r="CI8" s="138">
        <v>2018</v>
      </c>
      <c r="CJ8" s="138" t="s">
        <v>655</v>
      </c>
      <c r="CK8" s="138" t="s">
        <v>656</v>
      </c>
      <c r="CL8" s="138">
        <v>2018</v>
      </c>
      <c r="CM8" s="138" t="s">
        <v>655</v>
      </c>
      <c r="CN8" s="138" t="s">
        <v>656</v>
      </c>
      <c r="CO8" s="138">
        <v>2018</v>
      </c>
      <c r="CP8" s="138" t="s">
        <v>655</v>
      </c>
      <c r="CQ8" s="138" t="s">
        <v>656</v>
      </c>
      <c r="CR8" s="138">
        <v>2018</v>
      </c>
      <c r="CS8" s="138" t="s">
        <v>655</v>
      </c>
      <c r="CT8" s="138" t="s">
        <v>656</v>
      </c>
    </row>
    <row r="9" spans="2:98" s="88" customFormat="1" x14ac:dyDescent="0.2">
      <c r="B9" s="86" t="s">
        <v>486</v>
      </c>
      <c r="C9" s="87"/>
      <c r="D9" s="87"/>
      <c r="E9" s="87"/>
      <c r="F9" s="87"/>
      <c r="G9" s="87"/>
      <c r="H9" s="87"/>
      <c r="I9" s="87"/>
      <c r="J9" s="87"/>
      <c r="K9" s="87"/>
      <c r="L9" s="87"/>
      <c r="M9" s="87"/>
      <c r="N9" s="87"/>
      <c r="O9" s="87">
        <v>317352.321</v>
      </c>
      <c r="P9" s="87">
        <f>O9*1.03</f>
        <v>326872.89062999998</v>
      </c>
      <c r="Q9" s="87">
        <f>P9*1.03</f>
        <v>336679.07734889997</v>
      </c>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c r="CK9" s="87"/>
      <c r="CL9" s="87"/>
      <c r="CM9" s="87"/>
      <c r="CN9" s="87"/>
      <c r="CO9" s="87"/>
      <c r="CP9" s="87"/>
      <c r="CQ9" s="87"/>
      <c r="CR9" s="87"/>
      <c r="CS9" s="87"/>
      <c r="CT9" s="87"/>
    </row>
    <row r="10" spans="2:98" s="88" customFormat="1" x14ac:dyDescent="0.2">
      <c r="B10" s="86" t="s">
        <v>487</v>
      </c>
      <c r="C10" s="87"/>
      <c r="D10" s="87"/>
      <c r="E10" s="87"/>
      <c r="F10" s="87"/>
      <c r="G10" s="87"/>
      <c r="H10" s="87"/>
      <c r="I10" s="87"/>
      <c r="J10" s="87"/>
      <c r="K10" s="87"/>
      <c r="L10" s="87"/>
      <c r="M10" s="87"/>
      <c r="N10" s="87"/>
      <c r="O10" s="87">
        <v>82157.226999999999</v>
      </c>
      <c r="P10" s="87">
        <f t="shared" ref="P10:Q23" si="0">O10*1.03</f>
        <v>84621.943809999997</v>
      </c>
      <c r="Q10" s="87">
        <f t="shared" si="0"/>
        <v>87160.6021243</v>
      </c>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7"/>
      <c r="CN10" s="87"/>
      <c r="CO10" s="87"/>
      <c r="CP10" s="87"/>
      <c r="CQ10" s="87"/>
      <c r="CR10" s="87"/>
      <c r="CS10" s="87"/>
      <c r="CT10" s="87"/>
    </row>
    <row r="11" spans="2:98" s="88" customFormat="1" x14ac:dyDescent="0.2">
      <c r="B11" s="89" t="s">
        <v>610</v>
      </c>
      <c r="C11" s="87"/>
      <c r="D11" s="87"/>
      <c r="E11" s="87"/>
      <c r="F11" s="87"/>
      <c r="G11" s="87"/>
      <c r="H11" s="87"/>
      <c r="I11" s="87"/>
      <c r="J11" s="87"/>
      <c r="K11" s="87"/>
      <c r="L11" s="87"/>
      <c r="M11" s="87"/>
      <c r="N11" s="87"/>
      <c r="O11" s="87"/>
      <c r="P11" s="87">
        <f t="shared" si="0"/>
        <v>0</v>
      </c>
      <c r="Q11" s="87">
        <f t="shared" si="0"/>
        <v>0</v>
      </c>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row>
    <row r="12" spans="2:98" s="88" customFormat="1" x14ac:dyDescent="0.2">
      <c r="B12" s="86" t="s">
        <v>488</v>
      </c>
      <c r="C12" s="87"/>
      <c r="D12" s="87"/>
      <c r="E12" s="87"/>
      <c r="F12" s="87"/>
      <c r="G12" s="87"/>
      <c r="H12" s="87"/>
      <c r="I12" s="87"/>
      <c r="J12" s="87"/>
      <c r="K12" s="87"/>
      <c r="L12" s="87"/>
      <c r="M12" s="87"/>
      <c r="N12" s="87"/>
      <c r="O12" s="87">
        <v>691194.27800000005</v>
      </c>
      <c r="P12" s="87">
        <f t="shared" si="0"/>
        <v>711930.10634000006</v>
      </c>
      <c r="Q12" s="87">
        <f t="shared" si="0"/>
        <v>733288.00953020004</v>
      </c>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7"/>
      <c r="CN12" s="87"/>
      <c r="CO12" s="87"/>
      <c r="CP12" s="87"/>
      <c r="CQ12" s="87"/>
      <c r="CR12" s="87"/>
      <c r="CS12" s="87"/>
      <c r="CT12" s="87"/>
    </row>
    <row r="13" spans="2:98" s="88" customFormat="1" x14ac:dyDescent="0.2">
      <c r="B13" s="86" t="s">
        <v>489</v>
      </c>
      <c r="C13" s="87"/>
      <c r="D13" s="87"/>
      <c r="E13" s="87"/>
      <c r="F13" s="87"/>
      <c r="G13" s="87"/>
      <c r="H13" s="87"/>
      <c r="I13" s="87"/>
      <c r="J13" s="87"/>
      <c r="K13" s="87"/>
      <c r="L13" s="87"/>
      <c r="M13" s="87"/>
      <c r="N13" s="87"/>
      <c r="O13" s="87">
        <f>O15</f>
        <v>720546.196</v>
      </c>
      <c r="P13" s="87">
        <f t="shared" si="0"/>
        <v>742162.58188000007</v>
      </c>
      <c r="Q13" s="87">
        <f t="shared" si="0"/>
        <v>764427.45933640015</v>
      </c>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row>
    <row r="14" spans="2:98" s="88" customFormat="1" x14ac:dyDescent="0.2">
      <c r="B14" s="90" t="s">
        <v>490</v>
      </c>
      <c r="C14" s="87"/>
      <c r="D14" s="87"/>
      <c r="E14" s="87"/>
      <c r="F14" s="87"/>
      <c r="G14" s="87"/>
      <c r="H14" s="87"/>
      <c r="I14" s="87"/>
      <c r="J14" s="87"/>
      <c r="K14" s="87"/>
      <c r="L14" s="87"/>
      <c r="M14" s="87"/>
      <c r="N14" s="87"/>
      <c r="O14" s="87"/>
      <c r="P14" s="87">
        <f t="shared" si="0"/>
        <v>0</v>
      </c>
      <c r="Q14" s="87">
        <f t="shared" si="0"/>
        <v>0</v>
      </c>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row>
    <row r="15" spans="2:98" s="88" customFormat="1" x14ac:dyDescent="0.2">
      <c r="B15" s="90" t="s">
        <v>491</v>
      </c>
      <c r="C15" s="87"/>
      <c r="D15" s="87"/>
      <c r="E15" s="87"/>
      <c r="F15" s="87"/>
      <c r="G15" s="87"/>
      <c r="H15" s="87"/>
      <c r="I15" s="87"/>
      <c r="J15" s="87"/>
      <c r="K15" s="87"/>
      <c r="L15" s="87"/>
      <c r="M15" s="87"/>
      <c r="N15" s="87"/>
      <c r="O15" s="87">
        <v>720546.196</v>
      </c>
      <c r="P15" s="87">
        <f t="shared" si="0"/>
        <v>742162.58188000007</v>
      </c>
      <c r="Q15" s="87">
        <f t="shared" si="0"/>
        <v>764427.45933640015</v>
      </c>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row>
    <row r="16" spans="2:98" s="88" customFormat="1" x14ac:dyDescent="0.2">
      <c r="B16" s="90" t="s">
        <v>492</v>
      </c>
      <c r="C16" s="87"/>
      <c r="D16" s="87"/>
      <c r="E16" s="87"/>
      <c r="F16" s="87"/>
      <c r="G16" s="87"/>
      <c r="H16" s="87"/>
      <c r="I16" s="87"/>
      <c r="J16" s="87"/>
      <c r="K16" s="87"/>
      <c r="L16" s="87"/>
      <c r="M16" s="87"/>
      <c r="N16" s="87"/>
      <c r="O16" s="87"/>
      <c r="P16" s="87">
        <f t="shared" si="0"/>
        <v>0</v>
      </c>
      <c r="Q16" s="87">
        <f t="shared" si="0"/>
        <v>0</v>
      </c>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7"/>
    </row>
    <row r="17" spans="2:98" s="88" customFormat="1" x14ac:dyDescent="0.2">
      <c r="B17" s="86" t="s">
        <v>493</v>
      </c>
      <c r="C17" s="87"/>
      <c r="D17" s="87"/>
      <c r="E17" s="87"/>
      <c r="F17" s="87"/>
      <c r="G17" s="87"/>
      <c r="H17" s="87"/>
      <c r="I17" s="87"/>
      <c r="J17" s="87"/>
      <c r="K17" s="87"/>
      <c r="L17" s="87"/>
      <c r="M17" s="87"/>
      <c r="N17" s="87"/>
      <c r="O17" s="87">
        <v>16223</v>
      </c>
      <c r="P17" s="87">
        <f t="shared" si="0"/>
        <v>16709.689999999999</v>
      </c>
      <c r="Q17" s="87">
        <f t="shared" si="0"/>
        <v>17210.9807</v>
      </c>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row>
    <row r="18" spans="2:98" s="88" customFormat="1" x14ac:dyDescent="0.2">
      <c r="B18" s="86" t="s">
        <v>611</v>
      </c>
      <c r="C18" s="87"/>
      <c r="D18" s="87"/>
      <c r="E18" s="87"/>
      <c r="F18" s="87"/>
      <c r="G18" s="87"/>
      <c r="H18" s="87"/>
      <c r="I18" s="87"/>
      <c r="J18" s="87"/>
      <c r="K18" s="87"/>
      <c r="L18" s="87"/>
      <c r="M18" s="87"/>
      <c r="N18" s="87"/>
      <c r="O18" s="87">
        <v>0</v>
      </c>
      <c r="P18" s="87">
        <f t="shared" si="0"/>
        <v>0</v>
      </c>
      <c r="Q18" s="87">
        <f t="shared" si="0"/>
        <v>0</v>
      </c>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row>
    <row r="19" spans="2:98" s="88" customFormat="1" x14ac:dyDescent="0.2">
      <c r="B19" s="86" t="s">
        <v>657</v>
      </c>
      <c r="C19" s="87"/>
      <c r="D19" s="87"/>
      <c r="E19" s="87"/>
      <c r="F19" s="87"/>
      <c r="G19" s="87"/>
      <c r="H19" s="87"/>
      <c r="I19" s="87"/>
      <c r="J19" s="87"/>
      <c r="K19" s="87"/>
      <c r="L19" s="87"/>
      <c r="M19" s="87"/>
      <c r="N19" s="87"/>
      <c r="O19" s="87">
        <v>0</v>
      </c>
      <c r="P19" s="87">
        <f t="shared" si="0"/>
        <v>0</v>
      </c>
      <c r="Q19" s="87">
        <f t="shared" si="0"/>
        <v>0</v>
      </c>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row>
    <row r="20" spans="2:98" s="88" customFormat="1" x14ac:dyDescent="0.2">
      <c r="B20" s="86" t="s">
        <v>658</v>
      </c>
      <c r="C20" s="87"/>
      <c r="D20" s="87"/>
      <c r="E20" s="87"/>
      <c r="F20" s="87"/>
      <c r="G20" s="87"/>
      <c r="H20" s="87"/>
      <c r="I20" s="87"/>
      <c r="J20" s="87"/>
      <c r="K20" s="87"/>
      <c r="L20" s="87"/>
      <c r="M20" s="87"/>
      <c r="N20" s="87"/>
      <c r="O20" s="87">
        <v>0</v>
      </c>
      <c r="P20" s="87">
        <f t="shared" si="0"/>
        <v>0</v>
      </c>
      <c r="Q20" s="87">
        <f t="shared" si="0"/>
        <v>0</v>
      </c>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row>
    <row r="21" spans="2:98" s="88" customFormat="1" x14ac:dyDescent="0.2">
      <c r="B21" s="86" t="s">
        <v>659</v>
      </c>
      <c r="C21" s="87"/>
      <c r="D21" s="87"/>
      <c r="E21" s="87"/>
      <c r="F21" s="87"/>
      <c r="G21" s="87"/>
      <c r="H21" s="87"/>
      <c r="I21" s="87"/>
      <c r="J21" s="87"/>
      <c r="K21" s="87"/>
      <c r="L21" s="87"/>
      <c r="M21" s="87"/>
      <c r="N21" s="87"/>
      <c r="O21" s="87">
        <v>5137</v>
      </c>
      <c r="P21" s="87">
        <f t="shared" si="0"/>
        <v>5291.1100000000006</v>
      </c>
      <c r="Q21" s="87">
        <f t="shared" si="0"/>
        <v>5449.8433000000005</v>
      </c>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7"/>
    </row>
    <row r="22" spans="2:98" s="88" customFormat="1" x14ac:dyDescent="0.2">
      <c r="B22" s="86" t="s">
        <v>660</v>
      </c>
      <c r="C22" s="87"/>
      <c r="D22" s="87"/>
      <c r="E22" s="87"/>
      <c r="F22" s="87"/>
      <c r="G22" s="87"/>
      <c r="H22" s="87"/>
      <c r="I22" s="87"/>
      <c r="J22" s="87"/>
      <c r="K22" s="87"/>
      <c r="L22" s="87"/>
      <c r="M22" s="87"/>
      <c r="N22" s="87"/>
      <c r="O22" s="87">
        <v>200479</v>
      </c>
      <c r="P22" s="87">
        <f t="shared" si="0"/>
        <v>206493.37</v>
      </c>
      <c r="Q22" s="87">
        <f t="shared" si="0"/>
        <v>212688.17110000001</v>
      </c>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c r="BY22" s="87"/>
      <c r="BZ22" s="87"/>
      <c r="CA22" s="87"/>
      <c r="CB22" s="87"/>
      <c r="CC22" s="87"/>
      <c r="CD22" s="87"/>
      <c r="CE22" s="87"/>
      <c r="CF22" s="87"/>
      <c r="CG22" s="87"/>
      <c r="CH22" s="87"/>
      <c r="CI22" s="87"/>
      <c r="CJ22" s="87"/>
      <c r="CK22" s="87"/>
      <c r="CL22" s="87"/>
      <c r="CM22" s="87"/>
      <c r="CN22" s="87"/>
      <c r="CO22" s="87"/>
      <c r="CP22" s="87"/>
      <c r="CQ22" s="87"/>
      <c r="CR22" s="87"/>
      <c r="CS22" s="87"/>
      <c r="CT22" s="87"/>
    </row>
    <row r="23" spans="2:98" s="88" customFormat="1" x14ac:dyDescent="0.2">
      <c r="B23" s="86" t="s">
        <v>661</v>
      </c>
      <c r="C23" s="87"/>
      <c r="D23" s="87"/>
      <c r="E23" s="87"/>
      <c r="F23" s="87"/>
      <c r="G23" s="87"/>
      <c r="H23" s="87"/>
      <c r="I23" s="87"/>
      <c r="J23" s="87"/>
      <c r="K23" s="87"/>
      <c r="L23" s="87"/>
      <c r="M23" s="87"/>
      <c r="N23" s="87"/>
      <c r="O23" s="87">
        <v>66</v>
      </c>
      <c r="P23" s="87">
        <f t="shared" si="0"/>
        <v>67.98</v>
      </c>
      <c r="Q23" s="87">
        <f t="shared" si="0"/>
        <v>70.019400000000005</v>
      </c>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row>
    <row r="24" spans="2:98" ht="18" customHeight="1" x14ac:dyDescent="0.2">
      <c r="BH24" s="152"/>
    </row>
    <row r="25" spans="2:98" ht="17.100000000000001" customHeight="1" x14ac:dyDescent="0.2">
      <c r="B25" s="137" t="s">
        <v>408</v>
      </c>
      <c r="C25" s="167" t="s">
        <v>578</v>
      </c>
      <c r="D25" s="168"/>
      <c r="E25" s="169"/>
      <c r="F25" s="167" t="s">
        <v>579</v>
      </c>
      <c r="G25" s="168"/>
      <c r="H25" s="169"/>
      <c r="I25" s="167" t="s">
        <v>580</v>
      </c>
      <c r="J25" s="168"/>
      <c r="K25" s="169"/>
      <c r="L25" s="167" t="s">
        <v>581</v>
      </c>
      <c r="M25" s="168"/>
      <c r="N25" s="169"/>
      <c r="O25" s="167" t="s">
        <v>582</v>
      </c>
      <c r="P25" s="168"/>
      <c r="Q25" s="169"/>
      <c r="R25" s="167" t="s">
        <v>583</v>
      </c>
      <c r="S25" s="168"/>
      <c r="T25" s="169"/>
      <c r="U25" s="167" t="s">
        <v>584</v>
      </c>
      <c r="V25" s="168"/>
      <c r="W25" s="169"/>
      <c r="X25" s="167" t="s">
        <v>585</v>
      </c>
      <c r="Y25" s="168"/>
      <c r="Z25" s="169"/>
      <c r="AA25" s="167" t="s">
        <v>586</v>
      </c>
      <c r="AB25" s="168"/>
      <c r="AC25" s="169"/>
      <c r="AD25" s="167" t="s">
        <v>587</v>
      </c>
      <c r="AE25" s="168"/>
      <c r="AF25" s="169"/>
      <c r="AG25" s="167" t="s">
        <v>588</v>
      </c>
      <c r="AH25" s="168"/>
      <c r="AI25" s="169"/>
      <c r="AJ25" s="167" t="s">
        <v>589</v>
      </c>
      <c r="AK25" s="168"/>
      <c r="AL25" s="169"/>
      <c r="AM25" s="167" t="s">
        <v>590</v>
      </c>
      <c r="AN25" s="168"/>
      <c r="AO25" s="169"/>
      <c r="AP25" s="167" t="s">
        <v>591</v>
      </c>
      <c r="AQ25" s="168"/>
      <c r="AR25" s="169"/>
      <c r="AS25" s="167" t="s">
        <v>592</v>
      </c>
      <c r="AT25" s="168"/>
      <c r="AU25" s="169"/>
      <c r="AV25" s="167" t="s">
        <v>593</v>
      </c>
      <c r="AW25" s="168"/>
      <c r="AX25" s="169"/>
      <c r="AY25" s="167" t="s">
        <v>594</v>
      </c>
      <c r="AZ25" s="168"/>
      <c r="BA25" s="169"/>
      <c r="BB25" s="167" t="s">
        <v>595</v>
      </c>
      <c r="BC25" s="168"/>
      <c r="BD25" s="169"/>
      <c r="BE25" s="167" t="s">
        <v>596</v>
      </c>
      <c r="BF25" s="168"/>
      <c r="BG25" s="169"/>
      <c r="BH25" s="167" t="s">
        <v>597</v>
      </c>
      <c r="BI25" s="168"/>
      <c r="BJ25" s="169"/>
      <c r="BK25" s="167" t="s">
        <v>598</v>
      </c>
      <c r="BL25" s="168"/>
      <c r="BM25" s="169"/>
      <c r="BN25" s="167" t="s">
        <v>599</v>
      </c>
      <c r="BO25" s="168"/>
      <c r="BP25" s="169"/>
      <c r="BQ25" s="167" t="s">
        <v>600</v>
      </c>
      <c r="BR25" s="168"/>
      <c r="BS25" s="169"/>
      <c r="BT25" s="167" t="s">
        <v>601</v>
      </c>
      <c r="BU25" s="168"/>
      <c r="BV25" s="169"/>
      <c r="BW25" s="167" t="s">
        <v>602</v>
      </c>
      <c r="BX25" s="168"/>
      <c r="BY25" s="169"/>
      <c r="BZ25" s="167" t="s">
        <v>603</v>
      </c>
      <c r="CA25" s="168"/>
      <c r="CB25" s="169"/>
      <c r="CC25" s="167" t="s">
        <v>604</v>
      </c>
      <c r="CD25" s="168"/>
      <c r="CE25" s="169"/>
      <c r="CF25" s="167" t="s">
        <v>605</v>
      </c>
      <c r="CG25" s="168"/>
      <c r="CH25" s="169"/>
      <c r="CI25" s="167" t="s">
        <v>606</v>
      </c>
      <c r="CJ25" s="168"/>
      <c r="CK25" s="169"/>
      <c r="CL25" s="167" t="s">
        <v>607</v>
      </c>
      <c r="CM25" s="168"/>
      <c r="CN25" s="169"/>
      <c r="CO25" s="167" t="s">
        <v>608</v>
      </c>
      <c r="CP25" s="168"/>
      <c r="CQ25" s="169"/>
      <c r="CR25" s="167" t="s">
        <v>609</v>
      </c>
      <c r="CS25" s="168"/>
      <c r="CT25" s="169"/>
    </row>
    <row r="26" spans="2:98" x14ac:dyDescent="0.2">
      <c r="B26" s="140"/>
      <c r="C26" s="138">
        <v>2018</v>
      </c>
      <c r="D26" s="138" t="s">
        <v>655</v>
      </c>
      <c r="E26" s="138" t="s">
        <v>656</v>
      </c>
      <c r="F26" s="138">
        <v>2018</v>
      </c>
      <c r="G26" s="138" t="s">
        <v>655</v>
      </c>
      <c r="H26" s="138" t="s">
        <v>656</v>
      </c>
      <c r="I26" s="138">
        <v>2018</v>
      </c>
      <c r="J26" s="138" t="s">
        <v>655</v>
      </c>
      <c r="K26" s="138" t="s">
        <v>656</v>
      </c>
      <c r="L26" s="138">
        <v>2018</v>
      </c>
      <c r="M26" s="138" t="s">
        <v>655</v>
      </c>
      <c r="N26" s="138" t="s">
        <v>656</v>
      </c>
      <c r="O26" s="138">
        <v>2018</v>
      </c>
      <c r="P26" s="138" t="s">
        <v>655</v>
      </c>
      <c r="Q26" s="138" t="s">
        <v>656</v>
      </c>
      <c r="R26" s="138">
        <v>2018</v>
      </c>
      <c r="S26" s="138" t="s">
        <v>655</v>
      </c>
      <c r="T26" s="138" t="s">
        <v>656</v>
      </c>
      <c r="U26" s="138">
        <v>2018</v>
      </c>
      <c r="V26" s="138" t="s">
        <v>655</v>
      </c>
      <c r="W26" s="138" t="s">
        <v>656</v>
      </c>
      <c r="X26" s="138">
        <v>2018</v>
      </c>
      <c r="Y26" s="138" t="s">
        <v>655</v>
      </c>
      <c r="Z26" s="138" t="s">
        <v>656</v>
      </c>
      <c r="AA26" s="138">
        <v>2018</v>
      </c>
      <c r="AB26" s="138" t="s">
        <v>655</v>
      </c>
      <c r="AC26" s="138" t="s">
        <v>656</v>
      </c>
      <c r="AD26" s="138">
        <v>2018</v>
      </c>
      <c r="AE26" s="138" t="s">
        <v>655</v>
      </c>
      <c r="AF26" s="138" t="s">
        <v>656</v>
      </c>
      <c r="AG26" s="138">
        <v>2018</v>
      </c>
      <c r="AH26" s="138" t="s">
        <v>655</v>
      </c>
      <c r="AI26" s="138" t="s">
        <v>656</v>
      </c>
      <c r="AJ26" s="138">
        <v>2018</v>
      </c>
      <c r="AK26" s="138" t="s">
        <v>655</v>
      </c>
      <c r="AL26" s="138" t="s">
        <v>656</v>
      </c>
      <c r="AM26" s="138">
        <v>2018</v>
      </c>
      <c r="AN26" s="138" t="s">
        <v>655</v>
      </c>
      <c r="AO26" s="138" t="s">
        <v>656</v>
      </c>
      <c r="AP26" s="138">
        <v>2018</v>
      </c>
      <c r="AQ26" s="138" t="s">
        <v>655</v>
      </c>
      <c r="AR26" s="138" t="s">
        <v>656</v>
      </c>
      <c r="AS26" s="138">
        <v>2018</v>
      </c>
      <c r="AT26" s="138" t="s">
        <v>655</v>
      </c>
      <c r="AU26" s="138" t="s">
        <v>656</v>
      </c>
      <c r="AV26" s="138">
        <v>2018</v>
      </c>
      <c r="AW26" s="138" t="s">
        <v>655</v>
      </c>
      <c r="AX26" s="138" t="s">
        <v>656</v>
      </c>
      <c r="AY26" s="138">
        <v>2018</v>
      </c>
      <c r="AZ26" s="138" t="s">
        <v>655</v>
      </c>
      <c r="BA26" s="138" t="s">
        <v>656</v>
      </c>
      <c r="BB26" s="138">
        <v>2018</v>
      </c>
      <c r="BC26" s="138" t="s">
        <v>655</v>
      </c>
      <c r="BD26" s="138" t="s">
        <v>656</v>
      </c>
      <c r="BE26" s="138">
        <v>2018</v>
      </c>
      <c r="BF26" s="138" t="s">
        <v>655</v>
      </c>
      <c r="BG26" s="138" t="s">
        <v>656</v>
      </c>
      <c r="BH26" s="138">
        <v>2018</v>
      </c>
      <c r="BI26" s="138" t="s">
        <v>655</v>
      </c>
      <c r="BJ26" s="138" t="s">
        <v>656</v>
      </c>
      <c r="BK26" s="138">
        <v>2018</v>
      </c>
      <c r="BL26" s="138" t="s">
        <v>655</v>
      </c>
      <c r="BM26" s="138" t="s">
        <v>656</v>
      </c>
      <c r="BN26" s="138">
        <v>2018</v>
      </c>
      <c r="BO26" s="138" t="s">
        <v>655</v>
      </c>
      <c r="BP26" s="138" t="s">
        <v>656</v>
      </c>
      <c r="BQ26" s="138">
        <v>2018</v>
      </c>
      <c r="BR26" s="138" t="s">
        <v>655</v>
      </c>
      <c r="BS26" s="138" t="s">
        <v>656</v>
      </c>
      <c r="BT26" s="138">
        <v>2018</v>
      </c>
      <c r="BU26" s="138" t="s">
        <v>655</v>
      </c>
      <c r="BV26" s="138" t="s">
        <v>656</v>
      </c>
      <c r="BW26" s="138">
        <v>2018</v>
      </c>
      <c r="BX26" s="138" t="s">
        <v>655</v>
      </c>
      <c r="BY26" s="138" t="s">
        <v>656</v>
      </c>
      <c r="BZ26" s="138">
        <v>2018</v>
      </c>
      <c r="CA26" s="138" t="s">
        <v>655</v>
      </c>
      <c r="CB26" s="138" t="s">
        <v>656</v>
      </c>
      <c r="CC26" s="138">
        <v>2018</v>
      </c>
      <c r="CD26" s="138" t="s">
        <v>655</v>
      </c>
      <c r="CE26" s="138" t="s">
        <v>656</v>
      </c>
      <c r="CF26" s="138">
        <v>2018</v>
      </c>
      <c r="CG26" s="138" t="s">
        <v>655</v>
      </c>
      <c r="CH26" s="138" t="s">
        <v>656</v>
      </c>
      <c r="CI26" s="138">
        <v>2018</v>
      </c>
      <c r="CJ26" s="138" t="s">
        <v>655</v>
      </c>
      <c r="CK26" s="138" t="s">
        <v>656</v>
      </c>
      <c r="CL26" s="138">
        <v>2018</v>
      </c>
      <c r="CM26" s="138" t="s">
        <v>655</v>
      </c>
      <c r="CN26" s="138" t="s">
        <v>656</v>
      </c>
      <c r="CO26" s="138">
        <v>2018</v>
      </c>
      <c r="CP26" s="138" t="s">
        <v>655</v>
      </c>
      <c r="CQ26" s="138" t="s">
        <v>656</v>
      </c>
      <c r="CR26" s="138">
        <v>2018</v>
      </c>
      <c r="CS26" s="138" t="s">
        <v>655</v>
      </c>
      <c r="CT26" s="138" t="s">
        <v>656</v>
      </c>
    </row>
    <row r="27" spans="2:98" s="88" customFormat="1" x14ac:dyDescent="0.2">
      <c r="B27" s="86" t="s">
        <v>494</v>
      </c>
      <c r="C27" s="87"/>
      <c r="D27" s="87"/>
      <c r="E27" s="87"/>
      <c r="F27" s="87"/>
      <c r="G27" s="87"/>
      <c r="H27" s="87"/>
      <c r="I27" s="87"/>
      <c r="J27" s="87"/>
      <c r="K27" s="87"/>
      <c r="L27" s="87"/>
      <c r="M27" s="87"/>
      <c r="N27" s="87"/>
      <c r="O27" s="87">
        <v>195952.73299999998</v>
      </c>
      <c r="P27" s="87">
        <f>O27*1.03</f>
        <v>201831.31498999998</v>
      </c>
      <c r="Q27" s="87">
        <f>P27*1.03</f>
        <v>207886.25443969999</v>
      </c>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row>
    <row r="28" spans="2:98" s="88" customFormat="1" x14ac:dyDescent="0.2">
      <c r="B28" s="86" t="s">
        <v>495</v>
      </c>
      <c r="C28" s="87"/>
      <c r="D28" s="87"/>
      <c r="E28" s="87"/>
      <c r="F28" s="87"/>
      <c r="G28" s="87"/>
      <c r="H28" s="87"/>
      <c r="I28" s="87"/>
      <c r="J28" s="87"/>
      <c r="K28" s="87"/>
      <c r="L28" s="87"/>
      <c r="M28" s="87"/>
      <c r="N28" s="87"/>
      <c r="O28" s="87">
        <v>8136</v>
      </c>
      <c r="P28" s="87">
        <f t="shared" ref="P28:Q28" si="1">O28*1.03</f>
        <v>8380.08</v>
      </c>
      <c r="Q28" s="87">
        <f t="shared" si="1"/>
        <v>8631.4824000000008</v>
      </c>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row>
    <row r="29" spans="2:98" s="88" customFormat="1" x14ac:dyDescent="0.2">
      <c r="B29" s="86" t="s">
        <v>496</v>
      </c>
      <c r="C29" s="87"/>
      <c r="D29" s="87"/>
      <c r="E29" s="87"/>
      <c r="F29" s="87"/>
      <c r="G29" s="87"/>
      <c r="H29" s="87"/>
      <c r="I29" s="87"/>
      <c r="J29" s="87"/>
      <c r="K29" s="87"/>
      <c r="L29" s="87"/>
      <c r="M29" s="87"/>
      <c r="N29" s="87"/>
      <c r="O29" s="87">
        <f>O30+O31</f>
        <v>929455</v>
      </c>
      <c r="P29" s="87">
        <f t="shared" ref="P29:Q29" si="2">O29*1.03</f>
        <v>957338.65</v>
      </c>
      <c r="Q29" s="87">
        <f t="shared" si="2"/>
        <v>986058.80950000009</v>
      </c>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c r="CM29" s="87"/>
      <c r="CN29" s="87"/>
      <c r="CO29" s="87"/>
      <c r="CP29" s="87"/>
      <c r="CQ29" s="87"/>
      <c r="CR29" s="87"/>
      <c r="CS29" s="87"/>
      <c r="CT29" s="87"/>
    </row>
    <row r="30" spans="2:98" s="88" customFormat="1" x14ac:dyDescent="0.2">
      <c r="B30" s="89" t="s">
        <v>612</v>
      </c>
      <c r="C30" s="87"/>
      <c r="D30" s="87"/>
      <c r="E30" s="87"/>
      <c r="F30" s="87"/>
      <c r="G30" s="87"/>
      <c r="H30" s="87"/>
      <c r="I30" s="87"/>
      <c r="J30" s="87"/>
      <c r="K30" s="87"/>
      <c r="L30" s="87"/>
      <c r="M30" s="87"/>
      <c r="N30" s="87"/>
      <c r="O30" s="87">
        <v>809028</v>
      </c>
      <c r="P30" s="87">
        <f t="shared" ref="P30:Q30" si="3">O30*1.03</f>
        <v>833298.84</v>
      </c>
      <c r="Q30" s="87">
        <f t="shared" si="3"/>
        <v>858297.80519999994</v>
      </c>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154"/>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c r="CF30" s="87"/>
      <c r="CG30" s="87"/>
      <c r="CH30" s="87"/>
      <c r="CI30" s="87"/>
      <c r="CJ30" s="87"/>
      <c r="CK30" s="87"/>
      <c r="CL30" s="87"/>
      <c r="CM30" s="87"/>
      <c r="CN30" s="87"/>
      <c r="CO30" s="87"/>
      <c r="CP30" s="87"/>
      <c r="CQ30" s="87"/>
      <c r="CR30" s="87"/>
      <c r="CS30" s="87"/>
      <c r="CT30" s="87"/>
    </row>
    <row r="31" spans="2:98" s="88" customFormat="1" x14ac:dyDescent="0.2">
      <c r="B31" s="89" t="s">
        <v>613</v>
      </c>
      <c r="C31" s="87"/>
      <c r="D31" s="87"/>
      <c r="E31" s="87"/>
      <c r="F31" s="87"/>
      <c r="G31" s="87"/>
      <c r="H31" s="87"/>
      <c r="I31" s="87"/>
      <c r="J31" s="87"/>
      <c r="K31" s="87"/>
      <c r="L31" s="87"/>
      <c r="M31" s="87"/>
      <c r="N31" s="87"/>
      <c r="O31" s="87">
        <v>120427</v>
      </c>
      <c r="P31" s="87">
        <f t="shared" ref="P31:Q31" si="4">O31*1.03</f>
        <v>124039.81</v>
      </c>
      <c r="Q31" s="87">
        <f t="shared" si="4"/>
        <v>127761.0043</v>
      </c>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row>
    <row r="32" spans="2:98" s="88" customFormat="1" x14ac:dyDescent="0.2">
      <c r="B32" s="86" t="s">
        <v>497</v>
      </c>
      <c r="C32" s="87"/>
      <c r="D32" s="87"/>
      <c r="E32" s="87"/>
      <c r="F32" s="87"/>
      <c r="G32" s="87"/>
      <c r="H32" s="87"/>
      <c r="I32" s="87"/>
      <c r="J32" s="87"/>
      <c r="K32" s="87"/>
      <c r="L32" s="87"/>
      <c r="M32" s="87"/>
      <c r="N32" s="87"/>
      <c r="O32" s="87">
        <v>594181</v>
      </c>
      <c r="P32" s="87">
        <f t="shared" ref="P32:Q32" si="5">O32*1.03</f>
        <v>612006.43000000005</v>
      </c>
      <c r="Q32" s="87">
        <f t="shared" si="5"/>
        <v>630366.62290000007</v>
      </c>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c r="CE32" s="87"/>
      <c r="CF32" s="87"/>
      <c r="CG32" s="87"/>
      <c r="CH32" s="87"/>
      <c r="CI32" s="87"/>
      <c r="CJ32" s="87"/>
      <c r="CK32" s="87"/>
      <c r="CL32" s="87"/>
      <c r="CM32" s="87"/>
      <c r="CN32" s="87"/>
      <c r="CO32" s="87"/>
      <c r="CP32" s="87"/>
      <c r="CQ32" s="87"/>
      <c r="CR32" s="87"/>
      <c r="CS32" s="87"/>
      <c r="CT32" s="87"/>
    </row>
    <row r="33" spans="2:98" s="88" customFormat="1" x14ac:dyDescent="0.2">
      <c r="B33" s="86" t="s">
        <v>614</v>
      </c>
      <c r="C33" s="87"/>
      <c r="D33" s="87"/>
      <c r="E33" s="87"/>
      <c r="F33" s="87"/>
      <c r="G33" s="87"/>
      <c r="H33" s="87"/>
      <c r="I33" s="87"/>
      <c r="J33" s="87"/>
      <c r="K33" s="87"/>
      <c r="L33" s="87"/>
      <c r="M33" s="87"/>
      <c r="N33" s="87"/>
      <c r="O33" s="87">
        <v>26229</v>
      </c>
      <c r="P33" s="87">
        <f t="shared" ref="P33:Q33" si="6">O33*1.03</f>
        <v>27015.87</v>
      </c>
      <c r="Q33" s="87">
        <f t="shared" si="6"/>
        <v>27826.346099999999</v>
      </c>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7"/>
      <c r="CJ33" s="87"/>
      <c r="CK33" s="87"/>
      <c r="CL33" s="87"/>
      <c r="CM33" s="87"/>
      <c r="CN33" s="87"/>
      <c r="CO33" s="87"/>
      <c r="CP33" s="87"/>
      <c r="CQ33" s="87"/>
      <c r="CR33" s="87"/>
      <c r="CS33" s="87"/>
      <c r="CT33" s="87"/>
    </row>
    <row r="34" spans="2:98" ht="18" customHeight="1" x14ac:dyDescent="0.2">
      <c r="BF34" s="152"/>
      <c r="BH34" s="152"/>
      <c r="BI34" s="152"/>
    </row>
    <row r="35" spans="2:98" ht="17.100000000000001" customHeight="1" x14ac:dyDescent="0.2">
      <c r="B35" s="137" t="s">
        <v>408</v>
      </c>
      <c r="C35" s="167" t="s">
        <v>578</v>
      </c>
      <c r="D35" s="168"/>
      <c r="E35" s="169"/>
      <c r="F35" s="167" t="s">
        <v>579</v>
      </c>
      <c r="G35" s="168"/>
      <c r="H35" s="169"/>
      <c r="I35" s="167" t="s">
        <v>580</v>
      </c>
      <c r="J35" s="168"/>
      <c r="K35" s="169"/>
      <c r="L35" s="167" t="s">
        <v>581</v>
      </c>
      <c r="M35" s="168"/>
      <c r="N35" s="169"/>
      <c r="O35" s="167" t="s">
        <v>582</v>
      </c>
      <c r="P35" s="168"/>
      <c r="Q35" s="169"/>
      <c r="R35" s="167" t="s">
        <v>583</v>
      </c>
      <c r="S35" s="168"/>
      <c r="T35" s="169"/>
      <c r="U35" s="167" t="s">
        <v>584</v>
      </c>
      <c r="V35" s="168"/>
      <c r="W35" s="169"/>
      <c r="X35" s="167" t="s">
        <v>585</v>
      </c>
      <c r="Y35" s="168"/>
      <c r="Z35" s="169"/>
      <c r="AA35" s="167" t="s">
        <v>586</v>
      </c>
      <c r="AB35" s="168"/>
      <c r="AC35" s="169"/>
      <c r="AD35" s="167" t="s">
        <v>587</v>
      </c>
      <c r="AE35" s="168"/>
      <c r="AF35" s="169"/>
      <c r="AG35" s="167" t="s">
        <v>588</v>
      </c>
      <c r="AH35" s="168"/>
      <c r="AI35" s="169"/>
      <c r="AJ35" s="167" t="s">
        <v>589</v>
      </c>
      <c r="AK35" s="168"/>
      <c r="AL35" s="169"/>
      <c r="AM35" s="167" t="s">
        <v>590</v>
      </c>
      <c r="AN35" s="168"/>
      <c r="AO35" s="169"/>
      <c r="AP35" s="167" t="s">
        <v>591</v>
      </c>
      <c r="AQ35" s="168"/>
      <c r="AR35" s="169"/>
      <c r="AS35" s="167" t="s">
        <v>592</v>
      </c>
      <c r="AT35" s="168"/>
      <c r="AU35" s="169"/>
      <c r="AV35" s="167" t="s">
        <v>593</v>
      </c>
      <c r="AW35" s="168"/>
      <c r="AX35" s="169"/>
      <c r="AY35" s="167" t="s">
        <v>594</v>
      </c>
      <c r="AZ35" s="168"/>
      <c r="BA35" s="169"/>
      <c r="BB35" s="167" t="s">
        <v>595</v>
      </c>
      <c r="BC35" s="168"/>
      <c r="BD35" s="169"/>
      <c r="BE35" s="167" t="s">
        <v>596</v>
      </c>
      <c r="BF35" s="168"/>
      <c r="BG35" s="169"/>
      <c r="BH35" s="167" t="s">
        <v>597</v>
      </c>
      <c r="BI35" s="168"/>
      <c r="BJ35" s="169"/>
      <c r="BK35" s="167" t="s">
        <v>598</v>
      </c>
      <c r="BL35" s="168"/>
      <c r="BM35" s="169"/>
      <c r="BN35" s="167" t="s">
        <v>599</v>
      </c>
      <c r="BO35" s="168"/>
      <c r="BP35" s="169"/>
      <c r="BQ35" s="167" t="s">
        <v>600</v>
      </c>
      <c r="BR35" s="168"/>
      <c r="BS35" s="169"/>
      <c r="BT35" s="167" t="s">
        <v>601</v>
      </c>
      <c r="BU35" s="168"/>
      <c r="BV35" s="169"/>
      <c r="BW35" s="167" t="s">
        <v>602</v>
      </c>
      <c r="BX35" s="168"/>
      <c r="BY35" s="169"/>
      <c r="BZ35" s="167" t="s">
        <v>603</v>
      </c>
      <c r="CA35" s="168"/>
      <c r="CB35" s="169"/>
      <c r="CC35" s="167" t="s">
        <v>604</v>
      </c>
      <c r="CD35" s="168"/>
      <c r="CE35" s="169"/>
      <c r="CF35" s="167" t="s">
        <v>605</v>
      </c>
      <c r="CG35" s="168"/>
      <c r="CH35" s="169"/>
      <c r="CI35" s="167" t="s">
        <v>606</v>
      </c>
      <c r="CJ35" s="168"/>
      <c r="CK35" s="169"/>
      <c r="CL35" s="167" t="s">
        <v>607</v>
      </c>
      <c r="CM35" s="168"/>
      <c r="CN35" s="169"/>
      <c r="CO35" s="167" t="s">
        <v>608</v>
      </c>
      <c r="CP35" s="168"/>
      <c r="CQ35" s="169"/>
      <c r="CR35" s="167" t="s">
        <v>609</v>
      </c>
      <c r="CS35" s="168"/>
      <c r="CT35" s="169"/>
    </row>
    <row r="36" spans="2:98" x14ac:dyDescent="0.2">
      <c r="B36" s="140"/>
      <c r="C36" s="138">
        <v>2018</v>
      </c>
      <c r="D36" s="138" t="s">
        <v>655</v>
      </c>
      <c r="E36" s="138" t="s">
        <v>656</v>
      </c>
      <c r="F36" s="138">
        <v>2018</v>
      </c>
      <c r="G36" s="138" t="s">
        <v>655</v>
      </c>
      <c r="H36" s="138" t="s">
        <v>656</v>
      </c>
      <c r="I36" s="138">
        <v>2018</v>
      </c>
      <c r="J36" s="138" t="s">
        <v>655</v>
      </c>
      <c r="K36" s="138" t="s">
        <v>656</v>
      </c>
      <c r="L36" s="138">
        <v>2018</v>
      </c>
      <c r="M36" s="138" t="s">
        <v>655</v>
      </c>
      <c r="N36" s="138" t="s">
        <v>656</v>
      </c>
      <c r="O36" s="138">
        <v>2018</v>
      </c>
      <c r="P36" s="138" t="s">
        <v>655</v>
      </c>
      <c r="Q36" s="138" t="s">
        <v>656</v>
      </c>
      <c r="R36" s="138">
        <v>2018</v>
      </c>
      <c r="S36" s="138" t="s">
        <v>655</v>
      </c>
      <c r="T36" s="138" t="s">
        <v>656</v>
      </c>
      <c r="U36" s="138">
        <v>2018</v>
      </c>
      <c r="V36" s="138" t="s">
        <v>655</v>
      </c>
      <c r="W36" s="138" t="s">
        <v>656</v>
      </c>
      <c r="X36" s="138">
        <v>2018</v>
      </c>
      <c r="Y36" s="138" t="s">
        <v>655</v>
      </c>
      <c r="Z36" s="138" t="s">
        <v>656</v>
      </c>
      <c r="AA36" s="138">
        <v>2018</v>
      </c>
      <c r="AB36" s="138" t="s">
        <v>655</v>
      </c>
      <c r="AC36" s="138" t="s">
        <v>656</v>
      </c>
      <c r="AD36" s="138">
        <v>2018</v>
      </c>
      <c r="AE36" s="138" t="s">
        <v>655</v>
      </c>
      <c r="AF36" s="138" t="s">
        <v>656</v>
      </c>
      <c r="AG36" s="138">
        <v>2018</v>
      </c>
      <c r="AH36" s="138" t="s">
        <v>655</v>
      </c>
      <c r="AI36" s="138" t="s">
        <v>656</v>
      </c>
      <c r="AJ36" s="138">
        <v>2018</v>
      </c>
      <c r="AK36" s="138" t="s">
        <v>655</v>
      </c>
      <c r="AL36" s="138" t="s">
        <v>656</v>
      </c>
      <c r="AM36" s="138">
        <v>2018</v>
      </c>
      <c r="AN36" s="138" t="s">
        <v>655</v>
      </c>
      <c r="AO36" s="138" t="s">
        <v>656</v>
      </c>
      <c r="AP36" s="138">
        <v>2018</v>
      </c>
      <c r="AQ36" s="138" t="s">
        <v>655</v>
      </c>
      <c r="AR36" s="138" t="s">
        <v>656</v>
      </c>
      <c r="AS36" s="138">
        <v>2018</v>
      </c>
      <c r="AT36" s="138" t="s">
        <v>655</v>
      </c>
      <c r="AU36" s="138" t="s">
        <v>656</v>
      </c>
      <c r="AV36" s="138">
        <v>2018</v>
      </c>
      <c r="AW36" s="138" t="s">
        <v>655</v>
      </c>
      <c r="AX36" s="138" t="s">
        <v>656</v>
      </c>
      <c r="AY36" s="138">
        <v>2018</v>
      </c>
      <c r="AZ36" s="138" t="s">
        <v>655</v>
      </c>
      <c r="BA36" s="138" t="s">
        <v>656</v>
      </c>
      <c r="BB36" s="138">
        <v>2018</v>
      </c>
      <c r="BC36" s="138" t="s">
        <v>655</v>
      </c>
      <c r="BD36" s="138" t="s">
        <v>656</v>
      </c>
      <c r="BE36" s="138">
        <v>2018</v>
      </c>
      <c r="BF36" s="138" t="s">
        <v>655</v>
      </c>
      <c r="BG36" s="138" t="s">
        <v>656</v>
      </c>
      <c r="BH36" s="138">
        <v>2018</v>
      </c>
      <c r="BI36" s="138" t="s">
        <v>655</v>
      </c>
      <c r="BJ36" s="138" t="s">
        <v>656</v>
      </c>
      <c r="BK36" s="138">
        <v>2018</v>
      </c>
      <c r="BL36" s="138" t="s">
        <v>655</v>
      </c>
      <c r="BM36" s="138" t="s">
        <v>656</v>
      </c>
      <c r="BN36" s="138">
        <v>2018</v>
      </c>
      <c r="BO36" s="138" t="s">
        <v>655</v>
      </c>
      <c r="BP36" s="138" t="s">
        <v>656</v>
      </c>
      <c r="BQ36" s="138">
        <v>2018</v>
      </c>
      <c r="BR36" s="138" t="s">
        <v>655</v>
      </c>
      <c r="BS36" s="138" t="s">
        <v>656</v>
      </c>
      <c r="BT36" s="138">
        <v>2018</v>
      </c>
      <c r="BU36" s="138" t="s">
        <v>655</v>
      </c>
      <c r="BV36" s="138" t="s">
        <v>656</v>
      </c>
      <c r="BW36" s="138">
        <v>2018</v>
      </c>
      <c r="BX36" s="138" t="s">
        <v>655</v>
      </c>
      <c r="BY36" s="138" t="s">
        <v>656</v>
      </c>
      <c r="BZ36" s="138">
        <v>2018</v>
      </c>
      <c r="CA36" s="138" t="s">
        <v>655</v>
      </c>
      <c r="CB36" s="138" t="s">
        <v>656</v>
      </c>
      <c r="CC36" s="138">
        <v>2018</v>
      </c>
      <c r="CD36" s="138" t="s">
        <v>655</v>
      </c>
      <c r="CE36" s="138" t="s">
        <v>656</v>
      </c>
      <c r="CF36" s="138">
        <v>2018</v>
      </c>
      <c r="CG36" s="138" t="s">
        <v>655</v>
      </c>
      <c r="CH36" s="138" t="s">
        <v>656</v>
      </c>
      <c r="CI36" s="138">
        <v>2018</v>
      </c>
      <c r="CJ36" s="138" t="s">
        <v>655</v>
      </c>
      <c r="CK36" s="138" t="s">
        <v>656</v>
      </c>
      <c r="CL36" s="138">
        <v>2018</v>
      </c>
      <c r="CM36" s="138" t="s">
        <v>655</v>
      </c>
      <c r="CN36" s="138" t="s">
        <v>656</v>
      </c>
      <c r="CO36" s="138">
        <v>2018</v>
      </c>
      <c r="CP36" s="138" t="s">
        <v>655</v>
      </c>
      <c r="CQ36" s="138" t="s">
        <v>656</v>
      </c>
      <c r="CR36" s="138">
        <v>2018</v>
      </c>
      <c r="CS36" s="138" t="s">
        <v>655</v>
      </c>
      <c r="CT36" s="138" t="s">
        <v>656</v>
      </c>
    </row>
    <row r="37" spans="2:98" s="88" customFormat="1" x14ac:dyDescent="0.2">
      <c r="B37" s="86" t="s">
        <v>498</v>
      </c>
      <c r="C37" s="87"/>
      <c r="D37" s="87"/>
      <c r="E37" s="87"/>
      <c r="F37" s="87"/>
      <c r="G37" s="87"/>
      <c r="H37" s="87"/>
      <c r="I37" s="87"/>
      <c r="J37" s="87"/>
      <c r="K37" s="87"/>
      <c r="L37" s="87"/>
      <c r="M37" s="87"/>
      <c r="N37" s="87"/>
      <c r="O37" s="87">
        <f>O38</f>
        <v>66227</v>
      </c>
      <c r="P37" s="87">
        <f t="shared" ref="P37:Q37" si="7">P38</f>
        <v>68213.81</v>
      </c>
      <c r="Q37" s="87">
        <f t="shared" si="7"/>
        <v>70260.224300000002</v>
      </c>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7"/>
      <c r="BR37" s="87"/>
      <c r="BS37" s="87"/>
      <c r="BT37" s="87"/>
      <c r="BU37" s="87"/>
      <c r="BV37" s="87"/>
      <c r="BW37" s="87"/>
      <c r="BX37" s="87"/>
      <c r="BY37" s="87"/>
      <c r="BZ37" s="87"/>
      <c r="CA37" s="87"/>
      <c r="CB37" s="87"/>
      <c r="CC37" s="87"/>
      <c r="CD37" s="87"/>
      <c r="CE37" s="87"/>
      <c r="CF37" s="87"/>
      <c r="CG37" s="87"/>
      <c r="CH37" s="87"/>
      <c r="CI37" s="87"/>
      <c r="CJ37" s="87"/>
      <c r="CK37" s="87"/>
      <c r="CL37" s="87"/>
      <c r="CM37" s="87"/>
      <c r="CN37" s="87"/>
      <c r="CO37" s="87"/>
      <c r="CP37" s="87"/>
      <c r="CQ37" s="87"/>
      <c r="CR37" s="87"/>
      <c r="CS37" s="87"/>
      <c r="CT37" s="87"/>
    </row>
    <row r="38" spans="2:98" s="88" customFormat="1" x14ac:dyDescent="0.2">
      <c r="B38" s="86" t="s">
        <v>615</v>
      </c>
      <c r="C38" s="87"/>
      <c r="D38" s="87"/>
      <c r="E38" s="87"/>
      <c r="F38" s="87"/>
      <c r="G38" s="87"/>
      <c r="H38" s="87"/>
      <c r="I38" s="87"/>
      <c r="J38" s="87"/>
      <c r="K38" s="87"/>
      <c r="L38" s="87"/>
      <c r="M38" s="87"/>
      <c r="N38" s="87"/>
      <c r="O38" s="87">
        <v>66227</v>
      </c>
      <c r="P38" s="87">
        <f>O38*1.03</f>
        <v>68213.81</v>
      </c>
      <c r="Q38" s="87">
        <f>P38*1.03</f>
        <v>70260.224300000002</v>
      </c>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7"/>
      <c r="BR38" s="87"/>
      <c r="BS38" s="87"/>
      <c r="BT38" s="87"/>
      <c r="BU38" s="87"/>
      <c r="BV38" s="87"/>
      <c r="BW38" s="87"/>
      <c r="BX38" s="87"/>
      <c r="BY38" s="87"/>
      <c r="BZ38" s="87"/>
      <c r="CA38" s="87"/>
      <c r="CB38" s="87"/>
      <c r="CC38" s="87"/>
      <c r="CD38" s="87"/>
      <c r="CE38" s="87"/>
      <c r="CF38" s="87"/>
      <c r="CG38" s="87"/>
      <c r="CH38" s="87"/>
      <c r="CI38" s="87"/>
      <c r="CJ38" s="87"/>
      <c r="CK38" s="87"/>
      <c r="CL38" s="87"/>
      <c r="CM38" s="87"/>
      <c r="CN38" s="87"/>
      <c r="CO38" s="87"/>
      <c r="CP38" s="87"/>
      <c r="CQ38" s="87"/>
      <c r="CR38" s="87"/>
      <c r="CS38" s="87"/>
      <c r="CT38" s="87"/>
    </row>
    <row r="39" spans="2:98" s="88" customFormat="1" x14ac:dyDescent="0.2">
      <c r="B39" s="86" t="s">
        <v>499</v>
      </c>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87"/>
      <c r="BU39" s="87"/>
      <c r="BV39" s="87"/>
      <c r="BW39" s="87"/>
      <c r="BX39" s="87"/>
      <c r="BY39" s="87"/>
      <c r="BZ39" s="87"/>
      <c r="CA39" s="87"/>
      <c r="CB39" s="87"/>
      <c r="CC39" s="87"/>
      <c r="CD39" s="87"/>
      <c r="CE39" s="87"/>
      <c r="CF39" s="87"/>
      <c r="CG39" s="87"/>
      <c r="CH39" s="87"/>
      <c r="CI39" s="87"/>
      <c r="CJ39" s="87"/>
      <c r="CK39" s="87"/>
      <c r="CL39" s="87"/>
      <c r="CM39" s="87"/>
      <c r="CN39" s="87"/>
      <c r="CO39" s="87"/>
      <c r="CP39" s="87"/>
      <c r="CQ39" s="87"/>
      <c r="CR39" s="87"/>
      <c r="CS39" s="87"/>
      <c r="CT39" s="87"/>
    </row>
    <row r="40" spans="2:98" s="88" customFormat="1" x14ac:dyDescent="0.2">
      <c r="B40" s="86" t="s">
        <v>500</v>
      </c>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7"/>
      <c r="BR40" s="87"/>
      <c r="BS40" s="87"/>
      <c r="BT40" s="87"/>
      <c r="BU40" s="87"/>
      <c r="BV40" s="87"/>
      <c r="BW40" s="87"/>
      <c r="BX40" s="87"/>
      <c r="BY40" s="87"/>
      <c r="BZ40" s="87"/>
      <c r="CA40" s="87"/>
      <c r="CB40" s="87"/>
      <c r="CC40" s="87"/>
      <c r="CD40" s="87"/>
      <c r="CE40" s="87"/>
      <c r="CF40" s="87"/>
      <c r="CG40" s="87"/>
      <c r="CH40" s="87"/>
      <c r="CI40" s="87"/>
      <c r="CJ40" s="87"/>
      <c r="CK40" s="87"/>
      <c r="CL40" s="87"/>
      <c r="CM40" s="87"/>
      <c r="CN40" s="87"/>
      <c r="CO40" s="87"/>
      <c r="CP40" s="87"/>
      <c r="CQ40" s="87"/>
      <c r="CR40" s="87"/>
      <c r="CS40" s="87"/>
      <c r="CT40" s="87"/>
    </row>
    <row r="41" spans="2:98" s="88" customFormat="1" hidden="1" x14ac:dyDescent="0.2">
      <c r="B41" s="86" t="s">
        <v>616</v>
      </c>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87"/>
      <c r="BX41" s="87"/>
      <c r="BY41" s="87"/>
      <c r="BZ41" s="87"/>
      <c r="CA41" s="87"/>
      <c r="CB41" s="87"/>
      <c r="CC41" s="87"/>
      <c r="CD41" s="87"/>
      <c r="CE41" s="87"/>
      <c r="CF41" s="87"/>
      <c r="CG41" s="87"/>
      <c r="CH41" s="87"/>
      <c r="CI41" s="87"/>
      <c r="CJ41" s="87"/>
      <c r="CK41" s="87"/>
      <c r="CL41" s="87"/>
      <c r="CM41" s="87"/>
      <c r="CN41" s="87"/>
      <c r="CO41" s="87"/>
      <c r="CP41" s="87"/>
      <c r="CQ41" s="87"/>
      <c r="CR41" s="87"/>
      <c r="CS41" s="87"/>
      <c r="CT41" s="87"/>
    </row>
    <row r="42" spans="2:98" s="88" customFormat="1" hidden="1" x14ac:dyDescent="0.2">
      <c r="B42" s="86" t="s">
        <v>617</v>
      </c>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7"/>
      <c r="BU42" s="87"/>
      <c r="BV42" s="87"/>
      <c r="BW42" s="87"/>
      <c r="BX42" s="87"/>
      <c r="BY42" s="87"/>
      <c r="BZ42" s="87"/>
      <c r="CA42" s="87"/>
      <c r="CB42" s="87"/>
      <c r="CC42" s="87"/>
      <c r="CD42" s="87"/>
      <c r="CE42" s="87"/>
      <c r="CF42" s="87"/>
      <c r="CG42" s="87"/>
      <c r="CH42" s="87"/>
      <c r="CI42" s="87"/>
      <c r="CJ42" s="87"/>
      <c r="CK42" s="87"/>
      <c r="CL42" s="87"/>
      <c r="CM42" s="87"/>
      <c r="CN42" s="87"/>
      <c r="CO42" s="87"/>
      <c r="CP42" s="87"/>
      <c r="CQ42" s="87"/>
      <c r="CR42" s="87"/>
      <c r="CS42" s="87"/>
      <c r="CT42" s="87"/>
    </row>
    <row r="43" spans="2:98" ht="18" customHeight="1" x14ac:dyDescent="0.2"/>
    <row r="44" spans="2:98" ht="17.100000000000001" customHeight="1" x14ac:dyDescent="0.2">
      <c r="B44" s="137" t="s">
        <v>408</v>
      </c>
      <c r="C44" s="167" t="s">
        <v>578</v>
      </c>
      <c r="D44" s="168"/>
      <c r="E44" s="169"/>
      <c r="F44" s="167" t="s">
        <v>579</v>
      </c>
      <c r="G44" s="168"/>
      <c r="H44" s="169"/>
      <c r="I44" s="167" t="s">
        <v>580</v>
      </c>
      <c r="J44" s="168"/>
      <c r="K44" s="169"/>
      <c r="L44" s="167" t="s">
        <v>581</v>
      </c>
      <c r="M44" s="168"/>
      <c r="N44" s="169"/>
      <c r="O44" s="167" t="s">
        <v>582</v>
      </c>
      <c r="P44" s="168"/>
      <c r="Q44" s="169"/>
      <c r="R44" s="167" t="s">
        <v>583</v>
      </c>
      <c r="S44" s="168"/>
      <c r="T44" s="169"/>
      <c r="U44" s="167" t="s">
        <v>584</v>
      </c>
      <c r="V44" s="168"/>
      <c r="W44" s="169"/>
      <c r="X44" s="167" t="s">
        <v>585</v>
      </c>
      <c r="Y44" s="168"/>
      <c r="Z44" s="169"/>
      <c r="AA44" s="167" t="s">
        <v>586</v>
      </c>
      <c r="AB44" s="168"/>
      <c r="AC44" s="169"/>
      <c r="AD44" s="167" t="s">
        <v>587</v>
      </c>
      <c r="AE44" s="168"/>
      <c r="AF44" s="169"/>
      <c r="AG44" s="167" t="s">
        <v>588</v>
      </c>
      <c r="AH44" s="168"/>
      <c r="AI44" s="169"/>
      <c r="AJ44" s="167" t="s">
        <v>589</v>
      </c>
      <c r="AK44" s="168"/>
      <c r="AL44" s="169"/>
      <c r="AM44" s="167" t="s">
        <v>590</v>
      </c>
      <c r="AN44" s="168"/>
      <c r="AO44" s="169"/>
      <c r="AP44" s="167" t="s">
        <v>591</v>
      </c>
      <c r="AQ44" s="168"/>
      <c r="AR44" s="169"/>
      <c r="AS44" s="167" t="s">
        <v>592</v>
      </c>
      <c r="AT44" s="168"/>
      <c r="AU44" s="169"/>
      <c r="AV44" s="167" t="s">
        <v>593</v>
      </c>
      <c r="AW44" s="168"/>
      <c r="AX44" s="169"/>
      <c r="AY44" s="167" t="s">
        <v>594</v>
      </c>
      <c r="AZ44" s="168"/>
      <c r="BA44" s="169"/>
      <c r="BB44" s="167" t="s">
        <v>595</v>
      </c>
      <c r="BC44" s="168"/>
      <c r="BD44" s="169"/>
      <c r="BE44" s="167" t="s">
        <v>596</v>
      </c>
      <c r="BF44" s="168"/>
      <c r="BG44" s="169"/>
      <c r="BH44" s="167" t="s">
        <v>597</v>
      </c>
      <c r="BI44" s="168"/>
      <c r="BJ44" s="169"/>
      <c r="BK44" s="167" t="s">
        <v>598</v>
      </c>
      <c r="BL44" s="168"/>
      <c r="BM44" s="169"/>
      <c r="BN44" s="167" t="s">
        <v>599</v>
      </c>
      <c r="BO44" s="168"/>
      <c r="BP44" s="169"/>
      <c r="BQ44" s="167" t="s">
        <v>600</v>
      </c>
      <c r="BR44" s="168"/>
      <c r="BS44" s="169"/>
      <c r="BT44" s="167" t="s">
        <v>601</v>
      </c>
      <c r="BU44" s="168"/>
      <c r="BV44" s="169"/>
      <c r="BW44" s="167" t="s">
        <v>602</v>
      </c>
      <c r="BX44" s="168"/>
      <c r="BY44" s="169"/>
      <c r="BZ44" s="167" t="s">
        <v>603</v>
      </c>
      <c r="CA44" s="168"/>
      <c r="CB44" s="169"/>
      <c r="CC44" s="167" t="s">
        <v>604</v>
      </c>
      <c r="CD44" s="168"/>
      <c r="CE44" s="169"/>
      <c r="CF44" s="167" t="s">
        <v>605</v>
      </c>
      <c r="CG44" s="168"/>
      <c r="CH44" s="169"/>
      <c r="CI44" s="167" t="s">
        <v>606</v>
      </c>
      <c r="CJ44" s="168"/>
      <c r="CK44" s="169"/>
      <c r="CL44" s="167" t="s">
        <v>607</v>
      </c>
      <c r="CM44" s="168"/>
      <c r="CN44" s="169"/>
      <c r="CO44" s="167" t="s">
        <v>608</v>
      </c>
      <c r="CP44" s="168"/>
      <c r="CQ44" s="169"/>
      <c r="CR44" s="167" t="s">
        <v>609</v>
      </c>
      <c r="CS44" s="168"/>
      <c r="CT44" s="169"/>
    </row>
    <row r="45" spans="2:98" x14ac:dyDescent="0.2">
      <c r="B45" s="140"/>
      <c r="C45" s="138">
        <v>2018</v>
      </c>
      <c r="D45" s="138" t="s">
        <v>655</v>
      </c>
      <c r="E45" s="138" t="s">
        <v>656</v>
      </c>
      <c r="F45" s="138">
        <v>2018</v>
      </c>
      <c r="G45" s="138" t="s">
        <v>655</v>
      </c>
      <c r="H45" s="138" t="s">
        <v>656</v>
      </c>
      <c r="I45" s="138">
        <v>2018</v>
      </c>
      <c r="J45" s="138" t="s">
        <v>655</v>
      </c>
      <c r="K45" s="138" t="s">
        <v>656</v>
      </c>
      <c r="L45" s="138">
        <v>2018</v>
      </c>
      <c r="M45" s="138" t="s">
        <v>655</v>
      </c>
      <c r="N45" s="138" t="s">
        <v>656</v>
      </c>
      <c r="O45" s="138">
        <v>2018</v>
      </c>
      <c r="P45" s="138" t="s">
        <v>655</v>
      </c>
      <c r="Q45" s="138" t="s">
        <v>656</v>
      </c>
      <c r="R45" s="138">
        <v>2018</v>
      </c>
      <c r="S45" s="138" t="s">
        <v>655</v>
      </c>
      <c r="T45" s="138" t="s">
        <v>656</v>
      </c>
      <c r="U45" s="138">
        <v>2018</v>
      </c>
      <c r="V45" s="138" t="s">
        <v>655</v>
      </c>
      <c r="W45" s="138" t="s">
        <v>656</v>
      </c>
      <c r="X45" s="138">
        <v>2018</v>
      </c>
      <c r="Y45" s="138" t="s">
        <v>655</v>
      </c>
      <c r="Z45" s="138" t="s">
        <v>656</v>
      </c>
      <c r="AA45" s="138">
        <v>2018</v>
      </c>
      <c r="AB45" s="138" t="s">
        <v>655</v>
      </c>
      <c r="AC45" s="138" t="s">
        <v>656</v>
      </c>
      <c r="AD45" s="138">
        <v>2018</v>
      </c>
      <c r="AE45" s="138" t="s">
        <v>655</v>
      </c>
      <c r="AF45" s="138" t="s">
        <v>656</v>
      </c>
      <c r="AG45" s="138">
        <v>2018</v>
      </c>
      <c r="AH45" s="138" t="s">
        <v>655</v>
      </c>
      <c r="AI45" s="138" t="s">
        <v>656</v>
      </c>
      <c r="AJ45" s="138">
        <v>2018</v>
      </c>
      <c r="AK45" s="138" t="s">
        <v>655</v>
      </c>
      <c r="AL45" s="138" t="s">
        <v>656</v>
      </c>
      <c r="AM45" s="138">
        <v>2018</v>
      </c>
      <c r="AN45" s="138" t="s">
        <v>655</v>
      </c>
      <c r="AO45" s="138" t="s">
        <v>656</v>
      </c>
      <c r="AP45" s="138">
        <v>2018</v>
      </c>
      <c r="AQ45" s="138" t="s">
        <v>655</v>
      </c>
      <c r="AR45" s="138" t="s">
        <v>656</v>
      </c>
      <c r="AS45" s="138">
        <v>2018</v>
      </c>
      <c r="AT45" s="138" t="s">
        <v>655</v>
      </c>
      <c r="AU45" s="138" t="s">
        <v>656</v>
      </c>
      <c r="AV45" s="138">
        <v>2018</v>
      </c>
      <c r="AW45" s="138" t="s">
        <v>655</v>
      </c>
      <c r="AX45" s="138" t="s">
        <v>656</v>
      </c>
      <c r="AY45" s="138">
        <v>2018</v>
      </c>
      <c r="AZ45" s="138" t="s">
        <v>655</v>
      </c>
      <c r="BA45" s="138" t="s">
        <v>656</v>
      </c>
      <c r="BB45" s="138">
        <v>2018</v>
      </c>
      <c r="BC45" s="138" t="s">
        <v>655</v>
      </c>
      <c r="BD45" s="138" t="s">
        <v>656</v>
      </c>
      <c r="BE45" s="138">
        <v>2018</v>
      </c>
      <c r="BF45" s="138" t="s">
        <v>655</v>
      </c>
      <c r="BG45" s="138" t="s">
        <v>656</v>
      </c>
      <c r="BH45" s="138">
        <v>2018</v>
      </c>
      <c r="BI45" s="138" t="s">
        <v>655</v>
      </c>
      <c r="BJ45" s="138" t="s">
        <v>656</v>
      </c>
      <c r="BK45" s="138">
        <v>2018</v>
      </c>
      <c r="BL45" s="138" t="s">
        <v>655</v>
      </c>
      <c r="BM45" s="138" t="s">
        <v>656</v>
      </c>
      <c r="BN45" s="138">
        <v>2018</v>
      </c>
      <c r="BO45" s="138" t="s">
        <v>655</v>
      </c>
      <c r="BP45" s="138" t="s">
        <v>656</v>
      </c>
      <c r="BQ45" s="138">
        <v>2018</v>
      </c>
      <c r="BR45" s="138" t="s">
        <v>655</v>
      </c>
      <c r="BS45" s="138" t="s">
        <v>656</v>
      </c>
      <c r="BT45" s="138">
        <v>2018</v>
      </c>
      <c r="BU45" s="138" t="s">
        <v>655</v>
      </c>
      <c r="BV45" s="138" t="s">
        <v>656</v>
      </c>
      <c r="BW45" s="138">
        <v>2018</v>
      </c>
      <c r="BX45" s="138" t="s">
        <v>655</v>
      </c>
      <c r="BY45" s="138" t="s">
        <v>656</v>
      </c>
      <c r="BZ45" s="138">
        <v>2018</v>
      </c>
      <c r="CA45" s="138" t="s">
        <v>655</v>
      </c>
      <c r="CB45" s="138" t="s">
        <v>656</v>
      </c>
      <c r="CC45" s="138">
        <v>2018</v>
      </c>
      <c r="CD45" s="138" t="s">
        <v>655</v>
      </c>
      <c r="CE45" s="138" t="s">
        <v>656</v>
      </c>
      <c r="CF45" s="138">
        <v>2018</v>
      </c>
      <c r="CG45" s="138" t="s">
        <v>655</v>
      </c>
      <c r="CH45" s="138" t="s">
        <v>656</v>
      </c>
      <c r="CI45" s="138">
        <v>2018</v>
      </c>
      <c r="CJ45" s="138" t="s">
        <v>655</v>
      </c>
      <c r="CK45" s="138" t="s">
        <v>656</v>
      </c>
      <c r="CL45" s="138">
        <v>2018</v>
      </c>
      <c r="CM45" s="138" t="s">
        <v>655</v>
      </c>
      <c r="CN45" s="138" t="s">
        <v>656</v>
      </c>
      <c r="CO45" s="138">
        <v>2018</v>
      </c>
      <c r="CP45" s="138" t="s">
        <v>655</v>
      </c>
      <c r="CQ45" s="138" t="s">
        <v>656</v>
      </c>
      <c r="CR45" s="138">
        <v>2018</v>
      </c>
      <c r="CS45" s="138" t="s">
        <v>655</v>
      </c>
      <c r="CT45" s="138" t="s">
        <v>656</v>
      </c>
    </row>
    <row r="46" spans="2:98" s="88" customFormat="1" x14ac:dyDescent="0.2">
      <c r="B46" s="86" t="s">
        <v>618</v>
      </c>
      <c r="C46" s="87"/>
      <c r="D46" s="87"/>
      <c r="E46" s="87"/>
      <c r="F46" s="87"/>
      <c r="G46" s="87"/>
      <c r="H46" s="87"/>
      <c r="I46" s="87"/>
      <c r="J46" s="87"/>
      <c r="K46" s="87"/>
      <c r="L46" s="87"/>
      <c r="M46" s="87"/>
      <c r="N46" s="87"/>
      <c r="O46" s="87">
        <f>SUM(O47:O53)</f>
        <v>317353</v>
      </c>
      <c r="P46" s="87">
        <f t="shared" ref="P46:Q46" si="8">SUM(P47:P53)</f>
        <v>326873.58999999997</v>
      </c>
      <c r="Q46" s="87">
        <f t="shared" si="8"/>
        <v>336679.7977</v>
      </c>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c r="BY46" s="87"/>
      <c r="BZ46" s="87"/>
      <c r="CA46" s="87"/>
      <c r="CB46" s="87"/>
      <c r="CC46" s="87"/>
      <c r="CD46" s="87"/>
      <c r="CE46" s="87"/>
      <c r="CF46" s="87"/>
      <c r="CG46" s="87"/>
      <c r="CH46" s="87"/>
      <c r="CI46" s="87"/>
      <c r="CJ46" s="87"/>
      <c r="CK46" s="87"/>
      <c r="CL46" s="87"/>
      <c r="CM46" s="87"/>
      <c r="CN46" s="87"/>
      <c r="CO46" s="87"/>
      <c r="CP46" s="87"/>
      <c r="CQ46" s="87"/>
      <c r="CR46" s="87"/>
      <c r="CS46" s="87"/>
      <c r="CT46" s="87"/>
    </row>
    <row r="47" spans="2:98" s="88" customFormat="1" x14ac:dyDescent="0.2">
      <c r="B47" s="86" t="s">
        <v>619</v>
      </c>
      <c r="C47" s="87"/>
      <c r="D47" s="87"/>
      <c r="E47" s="87"/>
      <c r="F47" s="87"/>
      <c r="G47" s="87"/>
      <c r="H47" s="87"/>
      <c r="I47" s="87"/>
      <c r="J47" s="87"/>
      <c r="K47" s="87"/>
      <c r="L47" s="87"/>
      <c r="M47" s="87"/>
      <c r="N47" s="87"/>
      <c r="O47" s="87">
        <v>11485</v>
      </c>
      <c r="P47" s="87">
        <f>O47*1.03</f>
        <v>11829.550000000001</v>
      </c>
      <c r="Q47" s="87">
        <f>P47*1.03</f>
        <v>12184.436500000002</v>
      </c>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7"/>
      <c r="BU47" s="87"/>
      <c r="BV47" s="87"/>
      <c r="BW47" s="87"/>
      <c r="BX47" s="87"/>
      <c r="BY47" s="87"/>
      <c r="BZ47" s="87"/>
      <c r="CA47" s="87"/>
      <c r="CB47" s="87"/>
      <c r="CC47" s="87"/>
      <c r="CD47" s="87"/>
      <c r="CE47" s="87"/>
      <c r="CF47" s="87"/>
      <c r="CG47" s="87"/>
      <c r="CH47" s="87"/>
      <c r="CI47" s="87"/>
      <c r="CJ47" s="87"/>
      <c r="CK47" s="87"/>
      <c r="CL47" s="87"/>
      <c r="CM47" s="87"/>
      <c r="CN47" s="87"/>
      <c r="CO47" s="87"/>
      <c r="CP47" s="87"/>
      <c r="CQ47" s="87"/>
      <c r="CR47" s="87"/>
      <c r="CS47" s="87"/>
      <c r="CT47" s="87"/>
    </row>
    <row r="48" spans="2:98" s="88" customFormat="1" x14ac:dyDescent="0.2">
      <c r="B48" s="86" t="s">
        <v>480</v>
      </c>
      <c r="C48" s="87"/>
      <c r="D48" s="87"/>
      <c r="E48" s="87"/>
      <c r="F48" s="87"/>
      <c r="G48" s="87"/>
      <c r="H48" s="87"/>
      <c r="I48" s="87"/>
      <c r="J48" s="87"/>
      <c r="K48" s="87"/>
      <c r="L48" s="87"/>
      <c r="M48" s="87"/>
      <c r="N48" s="87"/>
      <c r="O48" s="87">
        <v>153087</v>
      </c>
      <c r="P48" s="87">
        <f t="shared" ref="P48:Q48" si="9">O48*1.03</f>
        <v>157679.61000000002</v>
      </c>
      <c r="Q48" s="87">
        <f t="shared" si="9"/>
        <v>162409.99830000001</v>
      </c>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87"/>
      <c r="BU48" s="87"/>
      <c r="BV48" s="87"/>
      <c r="BW48" s="87"/>
      <c r="BX48" s="87"/>
      <c r="BY48" s="87"/>
      <c r="BZ48" s="87"/>
      <c r="CA48" s="87"/>
      <c r="CB48" s="87"/>
      <c r="CC48" s="87"/>
      <c r="CD48" s="87"/>
      <c r="CE48" s="87"/>
      <c r="CF48" s="87"/>
      <c r="CG48" s="87"/>
      <c r="CH48" s="87"/>
      <c r="CI48" s="87"/>
      <c r="CJ48" s="87"/>
      <c r="CK48" s="87"/>
      <c r="CL48" s="87"/>
      <c r="CM48" s="87"/>
      <c r="CN48" s="87"/>
      <c r="CO48" s="87"/>
      <c r="CP48" s="87"/>
      <c r="CQ48" s="87"/>
      <c r="CR48" s="87"/>
      <c r="CS48" s="87"/>
      <c r="CT48" s="87"/>
    </row>
    <row r="49" spans="2:98" s="88" customFormat="1" x14ac:dyDescent="0.2">
      <c r="B49" s="86" t="s">
        <v>481</v>
      </c>
      <c r="C49" s="87"/>
      <c r="D49" s="87"/>
      <c r="E49" s="87"/>
      <c r="F49" s="87"/>
      <c r="G49" s="87"/>
      <c r="H49" s="87"/>
      <c r="I49" s="87"/>
      <c r="J49" s="87"/>
      <c r="K49" s="87"/>
      <c r="L49" s="87"/>
      <c r="M49" s="87"/>
      <c r="N49" s="87"/>
      <c r="O49" s="87">
        <v>26038</v>
      </c>
      <c r="P49" s="87">
        <f t="shared" ref="P49:Q49" si="10">O49*1.03</f>
        <v>26819.14</v>
      </c>
      <c r="Q49" s="87">
        <f t="shared" si="10"/>
        <v>27623.714199999999</v>
      </c>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c r="BR49" s="87"/>
      <c r="BS49" s="87"/>
      <c r="BT49" s="87"/>
      <c r="BU49" s="87"/>
      <c r="BV49" s="87"/>
      <c r="BW49" s="87"/>
      <c r="BX49" s="87"/>
      <c r="BY49" s="87"/>
      <c r="BZ49" s="87"/>
      <c r="CA49" s="87"/>
      <c r="CB49" s="87"/>
      <c r="CC49" s="87"/>
      <c r="CD49" s="87"/>
      <c r="CE49" s="87"/>
      <c r="CF49" s="87"/>
      <c r="CG49" s="87"/>
      <c r="CH49" s="87"/>
      <c r="CI49" s="87"/>
      <c r="CJ49" s="87"/>
      <c r="CK49" s="87"/>
      <c r="CL49" s="87"/>
      <c r="CM49" s="87"/>
      <c r="CN49" s="87"/>
      <c r="CO49" s="87"/>
      <c r="CP49" s="87"/>
      <c r="CQ49" s="87"/>
      <c r="CR49" s="87"/>
      <c r="CS49" s="87"/>
      <c r="CT49" s="87"/>
    </row>
    <row r="50" spans="2:98" s="88" customFormat="1" x14ac:dyDescent="0.2">
      <c r="B50" s="86" t="s">
        <v>482</v>
      </c>
      <c r="C50" s="87"/>
      <c r="D50" s="87"/>
      <c r="E50" s="87"/>
      <c r="F50" s="87"/>
      <c r="G50" s="87"/>
      <c r="H50" s="87"/>
      <c r="I50" s="87"/>
      <c r="J50" s="87"/>
      <c r="K50" s="87"/>
      <c r="L50" s="87"/>
      <c r="M50" s="87"/>
      <c r="N50" s="87"/>
      <c r="O50" s="87">
        <v>32022</v>
      </c>
      <c r="P50" s="87">
        <f t="shared" ref="P50:Q50" si="11">O50*1.03</f>
        <v>32982.660000000003</v>
      </c>
      <c r="Q50" s="87">
        <f t="shared" si="11"/>
        <v>33972.139800000004</v>
      </c>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7"/>
      <c r="BU50" s="87"/>
      <c r="BV50" s="87"/>
      <c r="BW50" s="87"/>
      <c r="BX50" s="87"/>
      <c r="BY50" s="87"/>
      <c r="BZ50" s="87"/>
      <c r="CA50" s="87"/>
      <c r="CB50" s="87"/>
      <c r="CC50" s="87"/>
      <c r="CD50" s="87"/>
      <c r="CE50" s="87"/>
      <c r="CF50" s="87"/>
      <c r="CG50" s="87"/>
      <c r="CH50" s="87"/>
      <c r="CI50" s="87"/>
      <c r="CJ50" s="87"/>
      <c r="CK50" s="87"/>
      <c r="CL50" s="87"/>
      <c r="CM50" s="87"/>
      <c r="CN50" s="87"/>
      <c r="CO50" s="87"/>
      <c r="CP50" s="87"/>
      <c r="CQ50" s="87"/>
      <c r="CR50" s="87"/>
      <c r="CS50" s="87"/>
      <c r="CT50" s="87"/>
    </row>
    <row r="51" spans="2:98" s="88" customFormat="1" x14ac:dyDescent="0.2">
      <c r="B51" s="86" t="s">
        <v>483</v>
      </c>
      <c r="C51" s="87"/>
      <c r="D51" s="87"/>
      <c r="E51" s="87"/>
      <c r="F51" s="87"/>
      <c r="G51" s="87"/>
      <c r="H51" s="87"/>
      <c r="I51" s="87"/>
      <c r="J51" s="87"/>
      <c r="K51" s="87"/>
      <c r="L51" s="87"/>
      <c r="M51" s="87"/>
      <c r="N51" s="87"/>
      <c r="O51" s="87">
        <v>12274</v>
      </c>
      <c r="P51" s="87">
        <f t="shared" ref="P51:Q51" si="12">O51*1.03</f>
        <v>12642.220000000001</v>
      </c>
      <c r="Q51" s="87">
        <f t="shared" si="12"/>
        <v>13021.486600000002</v>
      </c>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7"/>
      <c r="BR51" s="87"/>
      <c r="BS51" s="87"/>
      <c r="BT51" s="87"/>
      <c r="BU51" s="87"/>
      <c r="BV51" s="87"/>
      <c r="BW51" s="87"/>
      <c r="BX51" s="87"/>
      <c r="BY51" s="87"/>
      <c r="BZ51" s="87"/>
      <c r="CA51" s="87"/>
      <c r="CB51" s="87"/>
      <c r="CC51" s="87"/>
      <c r="CD51" s="87"/>
      <c r="CE51" s="87"/>
      <c r="CF51" s="87"/>
      <c r="CG51" s="87"/>
      <c r="CH51" s="87"/>
      <c r="CI51" s="87"/>
      <c r="CJ51" s="87"/>
      <c r="CK51" s="87"/>
      <c r="CL51" s="87"/>
      <c r="CM51" s="87"/>
      <c r="CN51" s="87"/>
      <c r="CO51" s="87"/>
      <c r="CP51" s="87"/>
      <c r="CQ51" s="87"/>
      <c r="CR51" s="87"/>
      <c r="CS51" s="87"/>
      <c r="CT51" s="87"/>
    </row>
    <row r="52" spans="2:98" s="88" customFormat="1" x14ac:dyDescent="0.2">
      <c r="B52" s="86" t="s">
        <v>484</v>
      </c>
      <c r="C52" s="87"/>
      <c r="D52" s="87"/>
      <c r="E52" s="87"/>
      <c r="F52" s="87"/>
      <c r="G52" s="87"/>
      <c r="H52" s="87"/>
      <c r="I52" s="87"/>
      <c r="J52" s="87"/>
      <c r="K52" s="87"/>
      <c r="L52" s="87"/>
      <c r="M52" s="87"/>
      <c r="N52" s="87"/>
      <c r="O52" s="87">
        <v>60126</v>
      </c>
      <c r="P52" s="87">
        <f t="shared" ref="P52:Q52" si="13">O52*1.03</f>
        <v>61929.78</v>
      </c>
      <c r="Q52" s="87">
        <f t="shared" si="13"/>
        <v>63787.6734</v>
      </c>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7"/>
      <c r="BR52" s="87"/>
      <c r="BS52" s="87"/>
      <c r="BT52" s="87"/>
      <c r="BU52" s="87"/>
      <c r="BV52" s="87"/>
      <c r="BW52" s="87"/>
      <c r="BX52" s="87"/>
      <c r="BY52" s="87"/>
      <c r="BZ52" s="87"/>
      <c r="CA52" s="87"/>
      <c r="CB52" s="87"/>
      <c r="CC52" s="87"/>
      <c r="CD52" s="87"/>
      <c r="CE52" s="87"/>
      <c r="CF52" s="87"/>
      <c r="CG52" s="87"/>
      <c r="CH52" s="87"/>
      <c r="CI52" s="87"/>
      <c r="CJ52" s="87"/>
      <c r="CK52" s="87"/>
      <c r="CL52" s="87"/>
      <c r="CM52" s="87"/>
      <c r="CN52" s="87"/>
      <c r="CO52" s="87"/>
      <c r="CP52" s="87"/>
      <c r="CQ52" s="87"/>
      <c r="CR52" s="87"/>
      <c r="CS52" s="87"/>
      <c r="CT52" s="87"/>
    </row>
    <row r="53" spans="2:98" s="88" customFormat="1" x14ac:dyDescent="0.2">
      <c r="B53" s="86" t="s">
        <v>485</v>
      </c>
      <c r="C53" s="87"/>
      <c r="D53" s="87"/>
      <c r="E53" s="87"/>
      <c r="F53" s="87"/>
      <c r="G53" s="87"/>
      <c r="H53" s="87"/>
      <c r="I53" s="87"/>
      <c r="J53" s="87"/>
      <c r="K53" s="87"/>
      <c r="L53" s="87"/>
      <c r="M53" s="87"/>
      <c r="N53" s="87"/>
      <c r="O53" s="87">
        <v>22321</v>
      </c>
      <c r="P53" s="87">
        <f t="shared" ref="P53:Q53" si="14">O53*1.03</f>
        <v>22990.63</v>
      </c>
      <c r="Q53" s="87">
        <f t="shared" si="14"/>
        <v>23680.348900000001</v>
      </c>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7"/>
      <c r="BR53" s="87"/>
      <c r="BS53" s="87"/>
      <c r="BT53" s="87"/>
      <c r="BU53" s="87"/>
      <c r="BV53" s="87"/>
      <c r="BW53" s="87"/>
      <c r="BX53" s="87"/>
      <c r="BY53" s="87"/>
      <c r="BZ53" s="87"/>
      <c r="CA53" s="87"/>
      <c r="CB53" s="87"/>
      <c r="CC53" s="87"/>
      <c r="CD53" s="87"/>
      <c r="CE53" s="87"/>
      <c r="CF53" s="87"/>
      <c r="CG53" s="87"/>
      <c r="CH53" s="87"/>
      <c r="CI53" s="87"/>
      <c r="CJ53" s="87"/>
      <c r="CK53" s="87"/>
      <c r="CL53" s="87"/>
      <c r="CM53" s="87"/>
      <c r="CN53" s="87"/>
      <c r="CO53" s="87"/>
      <c r="CP53" s="87"/>
      <c r="CQ53" s="87"/>
      <c r="CR53" s="87"/>
      <c r="CS53" s="87"/>
      <c r="CT53" s="87"/>
    </row>
    <row r="54" spans="2:98" ht="409.6" hidden="1" customHeight="1" x14ac:dyDescent="0.2">
      <c r="BF54" s="152">
        <f>SUM(BF46:BF53)</f>
        <v>0</v>
      </c>
    </row>
    <row r="55" spans="2:98" x14ac:dyDescent="0.2">
      <c r="B55" s="85" t="s">
        <v>693</v>
      </c>
      <c r="BE55" s="153"/>
      <c r="BH55" s="152"/>
    </row>
    <row r="56" spans="2:98" ht="25.5" x14ac:dyDescent="0.35">
      <c r="B56" s="141" t="s">
        <v>620</v>
      </c>
    </row>
    <row r="57" spans="2:98" ht="23.25" x14ac:dyDescent="0.35">
      <c r="B57" s="142" t="s">
        <v>662</v>
      </c>
    </row>
    <row r="58" spans="2:98" ht="23.25" x14ac:dyDescent="0.35">
      <c r="B58" s="142" t="s">
        <v>663</v>
      </c>
    </row>
  </sheetData>
  <mergeCells count="194">
    <mergeCell ref="CO44:CQ44"/>
    <mergeCell ref="CR44:CT44"/>
    <mergeCell ref="BW44:BY44"/>
    <mergeCell ref="BZ44:CB44"/>
    <mergeCell ref="CC44:CE44"/>
    <mergeCell ref="CF44:CH44"/>
    <mergeCell ref="CI44:CK44"/>
    <mergeCell ref="CL44:CN44"/>
    <mergeCell ref="BE44:BG44"/>
    <mergeCell ref="BH44:BJ44"/>
    <mergeCell ref="BK44:BM44"/>
    <mergeCell ref="BN44:BP44"/>
    <mergeCell ref="BQ44:BS44"/>
    <mergeCell ref="BT44:BV44"/>
    <mergeCell ref="AV44:AX44"/>
    <mergeCell ref="AY44:BA44"/>
    <mergeCell ref="BB44:BD44"/>
    <mergeCell ref="U44:W44"/>
    <mergeCell ref="X44:Z44"/>
    <mergeCell ref="AA44:AC44"/>
    <mergeCell ref="AD44:AF44"/>
    <mergeCell ref="AG44:AI44"/>
    <mergeCell ref="AJ44:AL44"/>
    <mergeCell ref="C44:E44"/>
    <mergeCell ref="F44:H44"/>
    <mergeCell ref="I44:K44"/>
    <mergeCell ref="L44:N44"/>
    <mergeCell ref="O44:Q44"/>
    <mergeCell ref="R44:T44"/>
    <mergeCell ref="CC35:CE35"/>
    <mergeCell ref="CF35:CH35"/>
    <mergeCell ref="CI35:CK35"/>
    <mergeCell ref="AS35:AU35"/>
    <mergeCell ref="AV35:AX35"/>
    <mergeCell ref="AY35:BA35"/>
    <mergeCell ref="BB35:BD35"/>
    <mergeCell ref="BE35:BG35"/>
    <mergeCell ref="BH35:BJ35"/>
    <mergeCell ref="AA35:AC35"/>
    <mergeCell ref="AD35:AF35"/>
    <mergeCell ref="AG35:AI35"/>
    <mergeCell ref="AJ35:AL35"/>
    <mergeCell ref="AM35:AO35"/>
    <mergeCell ref="AP35:AR35"/>
    <mergeCell ref="AM44:AO44"/>
    <mergeCell ref="AP44:AR44"/>
    <mergeCell ref="AS44:AU44"/>
    <mergeCell ref="CL35:CN35"/>
    <mergeCell ref="CO35:CQ35"/>
    <mergeCell ref="CR35:CT35"/>
    <mergeCell ref="BK35:BM35"/>
    <mergeCell ref="BN35:BP35"/>
    <mergeCell ref="BQ35:BS35"/>
    <mergeCell ref="BT35:BV35"/>
    <mergeCell ref="BW35:BY35"/>
    <mergeCell ref="BZ35:CB35"/>
    <mergeCell ref="CO25:CQ25"/>
    <mergeCell ref="CR25:CT25"/>
    <mergeCell ref="C35:E35"/>
    <mergeCell ref="F35:H35"/>
    <mergeCell ref="I35:K35"/>
    <mergeCell ref="L35:N35"/>
    <mergeCell ref="O35:Q35"/>
    <mergeCell ref="R35:T35"/>
    <mergeCell ref="U35:W35"/>
    <mergeCell ref="X35:Z35"/>
    <mergeCell ref="BW25:BY25"/>
    <mergeCell ref="BZ25:CB25"/>
    <mergeCell ref="CC25:CE25"/>
    <mergeCell ref="CF25:CH25"/>
    <mergeCell ref="CI25:CK25"/>
    <mergeCell ref="CL25:CN25"/>
    <mergeCell ref="BE25:BG25"/>
    <mergeCell ref="BH25:BJ25"/>
    <mergeCell ref="BK25:BM25"/>
    <mergeCell ref="BN25:BP25"/>
    <mergeCell ref="BQ25:BS25"/>
    <mergeCell ref="BT25:BV25"/>
    <mergeCell ref="AM25:AO25"/>
    <mergeCell ref="AP25:AR25"/>
    <mergeCell ref="AS25:AU25"/>
    <mergeCell ref="AV25:AX25"/>
    <mergeCell ref="AY25:BA25"/>
    <mergeCell ref="BB25:BD25"/>
    <mergeCell ref="U25:W25"/>
    <mergeCell ref="X25:Z25"/>
    <mergeCell ref="AA25:AC25"/>
    <mergeCell ref="AD25:AF25"/>
    <mergeCell ref="AG25:AI25"/>
    <mergeCell ref="AJ25:AL25"/>
    <mergeCell ref="CO7:CQ7"/>
    <mergeCell ref="CR7:CT7"/>
    <mergeCell ref="BK7:BM7"/>
    <mergeCell ref="BN7:BP7"/>
    <mergeCell ref="BQ7:BS7"/>
    <mergeCell ref="BT7:BV7"/>
    <mergeCell ref="BW7:BY7"/>
    <mergeCell ref="BZ7:CB7"/>
    <mergeCell ref="C25:E25"/>
    <mergeCell ref="F25:H25"/>
    <mergeCell ref="I25:K25"/>
    <mergeCell ref="L25:N25"/>
    <mergeCell ref="O25:Q25"/>
    <mergeCell ref="R25:T25"/>
    <mergeCell ref="CC7:CE7"/>
    <mergeCell ref="CF7:CH7"/>
    <mergeCell ref="CI7:CK7"/>
    <mergeCell ref="AS7:AU7"/>
    <mergeCell ref="AV7:AX7"/>
    <mergeCell ref="AY7:BA7"/>
    <mergeCell ref="BB7:BD7"/>
    <mergeCell ref="BE7:BG7"/>
    <mergeCell ref="BH7:BJ7"/>
    <mergeCell ref="AA7:AC7"/>
    <mergeCell ref="CR6:CT6"/>
    <mergeCell ref="C7:E7"/>
    <mergeCell ref="F7:H7"/>
    <mergeCell ref="I7:K7"/>
    <mergeCell ref="L7:N7"/>
    <mergeCell ref="O7:Q7"/>
    <mergeCell ref="R7:T7"/>
    <mergeCell ref="U7:W7"/>
    <mergeCell ref="X7:Z7"/>
    <mergeCell ref="BW6:BY6"/>
    <mergeCell ref="BZ6:CB6"/>
    <mergeCell ref="CC6:CE6"/>
    <mergeCell ref="CF6:CH6"/>
    <mergeCell ref="CI6:CK6"/>
    <mergeCell ref="CL6:CN6"/>
    <mergeCell ref="BE6:BG6"/>
    <mergeCell ref="BH6:BJ6"/>
    <mergeCell ref="BK6:BM6"/>
    <mergeCell ref="BN6:BP6"/>
    <mergeCell ref="BQ6:BS6"/>
    <mergeCell ref="BT6:BV6"/>
    <mergeCell ref="AM6:AO6"/>
    <mergeCell ref="AP6:AR6"/>
    <mergeCell ref="CL7:CN7"/>
    <mergeCell ref="AY6:BA6"/>
    <mergeCell ref="BB6:BD6"/>
    <mergeCell ref="U6:W6"/>
    <mergeCell ref="X6:Z6"/>
    <mergeCell ref="AA6:AC6"/>
    <mergeCell ref="AD6:AF6"/>
    <mergeCell ref="AG6:AI6"/>
    <mergeCell ref="AJ6:AL6"/>
    <mergeCell ref="CO6:CQ6"/>
    <mergeCell ref="CO5:CQ5"/>
    <mergeCell ref="CR5:CT5"/>
    <mergeCell ref="C6:E6"/>
    <mergeCell ref="F6:H6"/>
    <mergeCell ref="I6:K6"/>
    <mergeCell ref="L6:N6"/>
    <mergeCell ref="O6:Q6"/>
    <mergeCell ref="R6:T6"/>
    <mergeCell ref="BQ5:BS5"/>
    <mergeCell ref="BT5:BV5"/>
    <mergeCell ref="BW5:BY5"/>
    <mergeCell ref="BZ5:CB5"/>
    <mergeCell ref="CC5:CE5"/>
    <mergeCell ref="CF5:CH5"/>
    <mergeCell ref="AY5:BA5"/>
    <mergeCell ref="BB5:BD5"/>
    <mergeCell ref="BE5:BG5"/>
    <mergeCell ref="BH5:BJ5"/>
    <mergeCell ref="BK5:BM5"/>
    <mergeCell ref="BN5:BP5"/>
    <mergeCell ref="AG5:AI5"/>
    <mergeCell ref="AJ5:AL5"/>
    <mergeCell ref="AS6:AU6"/>
    <mergeCell ref="AV6:AX6"/>
    <mergeCell ref="AV5:AX5"/>
    <mergeCell ref="O5:Q5"/>
    <mergeCell ref="R5:T5"/>
    <mergeCell ref="U5:W5"/>
    <mergeCell ref="X5:Z5"/>
    <mergeCell ref="AA5:AC5"/>
    <mergeCell ref="AD5:AF5"/>
    <mergeCell ref="CI5:CK5"/>
    <mergeCell ref="CL5:CN5"/>
    <mergeCell ref="B1:E1"/>
    <mergeCell ref="B5:B7"/>
    <mergeCell ref="C5:E5"/>
    <mergeCell ref="F5:H5"/>
    <mergeCell ref="I5:K5"/>
    <mergeCell ref="L5:N5"/>
    <mergeCell ref="AM5:AO5"/>
    <mergeCell ref="AP5:AR5"/>
    <mergeCell ref="AS5:AU5"/>
    <mergeCell ref="AD7:AF7"/>
    <mergeCell ref="AG7:AI7"/>
    <mergeCell ref="AJ7:AL7"/>
    <mergeCell ref="AM7:AO7"/>
    <mergeCell ref="AP7:AR7"/>
  </mergeCells>
  <pageMargins left="0.75" right="0.75" top="1" bottom="1" header="0" footer="0"/>
  <pageSetup paperSize="9" orientation="portrait" r:id="rId1"/>
  <headerFooter alignWithMargins="0">
    <oddFooter>&amp;L&amp;C&amp;R</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B3:G19"/>
  <sheetViews>
    <sheetView showGridLines="0" topLeftCell="A4" workbookViewId="0">
      <selection activeCell="C16" sqref="C16"/>
    </sheetView>
  </sheetViews>
  <sheetFormatPr baseColWidth="10" defaultColWidth="9.140625" defaultRowHeight="16.5" x14ac:dyDescent="0.25"/>
  <cols>
    <col min="1" max="1" width="9.140625" style="103" customWidth="1"/>
    <col min="2" max="2" width="46.140625" style="103" customWidth="1"/>
    <col min="3" max="6" width="10.7109375" style="103" customWidth="1"/>
    <col min="7" max="16384" width="9.140625" style="103"/>
  </cols>
  <sheetData>
    <row r="3" spans="2:7" x14ac:dyDescent="0.25">
      <c r="B3" s="170"/>
      <c r="C3" s="171"/>
      <c r="D3" s="171"/>
      <c r="E3" s="171"/>
      <c r="F3" s="171"/>
    </row>
    <row r="4" spans="2:7" ht="19.5" customHeight="1" x14ac:dyDescent="0.25">
      <c r="B4" s="172" t="s">
        <v>621</v>
      </c>
      <c r="C4" s="173"/>
      <c r="D4" s="173"/>
      <c r="E4" s="173"/>
      <c r="F4" s="173"/>
      <c r="G4" s="173"/>
    </row>
    <row r="5" spans="2:7" s="104" customFormat="1" ht="16.5" customHeight="1" x14ac:dyDescent="0.25">
      <c r="B5" s="174" t="s">
        <v>472</v>
      </c>
      <c r="C5" s="175"/>
      <c r="D5" s="175"/>
      <c r="E5" s="175"/>
      <c r="F5" s="175"/>
      <c r="G5" s="175"/>
    </row>
    <row r="6" spans="2:7" ht="38.25" x14ac:dyDescent="0.25">
      <c r="B6" s="106" t="s">
        <v>473</v>
      </c>
      <c r="C6" s="92">
        <v>2018</v>
      </c>
      <c r="D6" s="92" t="s">
        <v>664</v>
      </c>
      <c r="E6" s="92" t="s">
        <v>665</v>
      </c>
      <c r="F6" s="92" t="s">
        <v>666</v>
      </c>
      <c r="G6" s="92" t="s">
        <v>623</v>
      </c>
    </row>
    <row r="7" spans="2:7" ht="18.75" customHeight="1" x14ac:dyDescent="0.25">
      <c r="B7" s="107" t="s">
        <v>627</v>
      </c>
      <c r="C7" s="108">
        <f>SUM(C8:C9)</f>
        <v>1090703.8260000001</v>
      </c>
      <c r="D7" s="108">
        <f t="shared" ref="D7:E7" si="0">SUM(D8:D9)</f>
        <v>1123424.9407800001</v>
      </c>
      <c r="E7" s="108">
        <f t="shared" si="0"/>
        <v>1157127.6890034</v>
      </c>
      <c r="F7" s="143">
        <f>+IF(D7=0,"N.D",E7/D7-1)</f>
        <v>3.0000000000000027E-2</v>
      </c>
      <c r="G7" s="143">
        <f>+IF(C7=0,"N.D",D7/C7-1)</f>
        <v>3.0000000000000027E-2</v>
      </c>
    </row>
    <row r="8" spans="2:7" ht="21.75" customHeight="1" x14ac:dyDescent="0.25">
      <c r="B8" s="93" t="s">
        <v>625</v>
      </c>
      <c r="C8" s="94">
        <f>Datos!O9+Datos!O10</f>
        <v>399509.54800000001</v>
      </c>
      <c r="D8" s="94">
        <f>Datos!P9+Datos!P10</f>
        <v>411494.83444000001</v>
      </c>
      <c r="E8" s="94">
        <f>Datos!Q9+Datos!Q10</f>
        <v>423839.6794732</v>
      </c>
      <c r="F8" s="95">
        <f t="shared" ref="F8:F17" si="1">+IF(D8=0,"N.D",E8/D8-1)</f>
        <v>3.0000000000000027E-2</v>
      </c>
      <c r="G8" s="95">
        <f t="shared" ref="G8:G17" si="2">+IF(C8=0,"N.D",D8/C8-1)</f>
        <v>3.0000000000000027E-2</v>
      </c>
    </row>
    <row r="9" spans="2:7" ht="21.75" customHeight="1" x14ac:dyDescent="0.25">
      <c r="B9" s="93" t="s">
        <v>427</v>
      </c>
      <c r="C9" s="94">
        <f>Datos!O12</f>
        <v>691194.27800000005</v>
      </c>
      <c r="D9" s="94">
        <f>Datos!P12</f>
        <v>711930.10634000006</v>
      </c>
      <c r="E9" s="94">
        <f>Datos!Q12</f>
        <v>733288.00953020004</v>
      </c>
      <c r="F9" s="95">
        <f t="shared" si="1"/>
        <v>3.0000000000000027E-2</v>
      </c>
      <c r="G9" s="95">
        <f t="shared" si="2"/>
        <v>3.0000000000000027E-2</v>
      </c>
    </row>
    <row r="10" spans="2:7" ht="21.75" customHeight="1" x14ac:dyDescent="0.25">
      <c r="B10" s="109" t="s">
        <v>626</v>
      </c>
      <c r="C10" s="110">
        <f>SUM(C11:C16)</f>
        <v>288132</v>
      </c>
      <c r="D10" s="110">
        <f t="shared" ref="D10:E10" si="3">SUM(D11:D16)</f>
        <v>296775.95999999996</v>
      </c>
      <c r="E10" s="110">
        <f t="shared" si="3"/>
        <v>305679.23879999999</v>
      </c>
      <c r="F10" s="111">
        <f t="shared" si="1"/>
        <v>3.0000000000000027E-2</v>
      </c>
      <c r="G10" s="111">
        <f t="shared" si="2"/>
        <v>2.9999999999999805E-2</v>
      </c>
    </row>
    <row r="11" spans="2:7" ht="21.75" customHeight="1" x14ac:dyDescent="0.25">
      <c r="B11" s="93" t="s">
        <v>667</v>
      </c>
      <c r="C11" s="144">
        <f>Datos!O19</f>
        <v>0</v>
      </c>
      <c r="D11" s="144">
        <f>Datos!P19</f>
        <v>0</v>
      </c>
      <c r="E11" s="144">
        <f>Datos!Q19</f>
        <v>0</v>
      </c>
      <c r="F11" s="147" t="str">
        <f t="shared" ref="F11:F15" si="4">+IF(D11=0,"N.D",E11/D11-1)</f>
        <v>N.D</v>
      </c>
      <c r="G11" s="147" t="str">
        <f t="shared" ref="G11:G15" si="5">+IF(C11=0,"N.D",D11/C11-1)</f>
        <v>N.D</v>
      </c>
    </row>
    <row r="12" spans="2:7" ht="21.75" customHeight="1" x14ac:dyDescent="0.25">
      <c r="B12" s="93" t="s">
        <v>668</v>
      </c>
      <c r="C12" s="144">
        <f>+Datos!O20</f>
        <v>0</v>
      </c>
      <c r="D12" s="144">
        <f>+Datos!P20</f>
        <v>0</v>
      </c>
      <c r="E12" s="144">
        <f>+Datos!Q20</f>
        <v>0</v>
      </c>
      <c r="F12" s="147" t="str">
        <f t="shared" si="4"/>
        <v>N.D</v>
      </c>
      <c r="G12" s="147" t="str">
        <f t="shared" si="5"/>
        <v>N.D</v>
      </c>
    </row>
    <row r="13" spans="2:7" ht="21.75" customHeight="1" x14ac:dyDescent="0.25">
      <c r="B13" s="93" t="s">
        <v>669</v>
      </c>
      <c r="C13" s="144">
        <f>+Datos!O21</f>
        <v>5137</v>
      </c>
      <c r="D13" s="144">
        <f>+Datos!P21</f>
        <v>5291.1100000000006</v>
      </c>
      <c r="E13" s="144">
        <f>+Datos!Q21</f>
        <v>5449.8433000000005</v>
      </c>
      <c r="F13" s="147">
        <f t="shared" si="4"/>
        <v>3.0000000000000027E-2</v>
      </c>
      <c r="G13" s="147">
        <f t="shared" si="5"/>
        <v>3.0000000000000027E-2</v>
      </c>
    </row>
    <row r="14" spans="2:7" ht="21.75" customHeight="1" x14ac:dyDescent="0.25">
      <c r="B14" s="93" t="s">
        <v>670</v>
      </c>
      <c r="C14" s="144">
        <f>+Datos!O22</f>
        <v>200479</v>
      </c>
      <c r="D14" s="144">
        <f>+Datos!P22</f>
        <v>206493.37</v>
      </c>
      <c r="E14" s="144">
        <f>+Datos!Q22</f>
        <v>212688.17110000001</v>
      </c>
      <c r="F14" s="147">
        <f t="shared" si="4"/>
        <v>3.0000000000000027E-2</v>
      </c>
      <c r="G14" s="147">
        <f t="shared" si="5"/>
        <v>3.0000000000000027E-2</v>
      </c>
    </row>
    <row r="15" spans="2:7" ht="21.75" customHeight="1" x14ac:dyDescent="0.25">
      <c r="B15" s="93" t="s">
        <v>671</v>
      </c>
      <c r="C15" s="144">
        <f>+Datos!O37+Datos!O17+Datos!O18</f>
        <v>82450</v>
      </c>
      <c r="D15" s="144">
        <f>+Datos!P37+Datos!P17+Datos!P18</f>
        <v>84923.5</v>
      </c>
      <c r="E15" s="144">
        <f>+Datos!Q37+Datos!Q17+Datos!Q18</f>
        <v>87471.205000000002</v>
      </c>
      <c r="F15" s="147">
        <f t="shared" si="4"/>
        <v>3.0000000000000027E-2</v>
      </c>
      <c r="G15" s="147">
        <f t="shared" si="5"/>
        <v>3.0000000000000027E-2</v>
      </c>
    </row>
    <row r="16" spans="2:7" ht="21.75" customHeight="1" x14ac:dyDescent="0.25">
      <c r="B16" s="100" t="s">
        <v>672</v>
      </c>
      <c r="C16" s="144">
        <f>Datos!O23</f>
        <v>66</v>
      </c>
      <c r="D16" s="144">
        <f>Datos!P23</f>
        <v>67.98</v>
      </c>
      <c r="E16" s="144">
        <f>Datos!Q23</f>
        <v>70.019400000000005</v>
      </c>
      <c r="F16" s="145">
        <f t="shared" si="1"/>
        <v>3.0000000000000027E-2</v>
      </c>
      <c r="G16" s="145">
        <f t="shared" si="2"/>
        <v>3.0000000000000027E-2</v>
      </c>
    </row>
    <row r="17" spans="2:7" ht="21.75" customHeight="1" x14ac:dyDescent="0.25">
      <c r="B17" s="105" t="s">
        <v>514</v>
      </c>
      <c r="C17" s="96">
        <f>C7+C10</f>
        <v>1378835.8260000001</v>
      </c>
      <c r="D17" s="96">
        <f t="shared" ref="D17:E17" si="6">D7+D10</f>
        <v>1420200.90078</v>
      </c>
      <c r="E17" s="96">
        <f t="shared" si="6"/>
        <v>1462806.9278034</v>
      </c>
      <c r="F17" s="146">
        <f t="shared" si="1"/>
        <v>3.0000000000000027E-2</v>
      </c>
      <c r="G17" s="146">
        <f t="shared" si="2"/>
        <v>3.0000000000000027E-2</v>
      </c>
    </row>
    <row r="18" spans="2:7" ht="21.75" customHeight="1" x14ac:dyDescent="0.25">
      <c r="B18" s="99" t="s">
        <v>673</v>
      </c>
      <c r="C18" s="97"/>
      <c r="D18" s="97"/>
      <c r="E18" s="97"/>
      <c r="F18" s="98"/>
    </row>
    <row r="19" spans="2:7" x14ac:dyDescent="0.25">
      <c r="B19" s="2"/>
      <c r="C19" s="2"/>
      <c r="D19" s="2"/>
      <c r="E19" s="2"/>
      <c r="F19" s="2"/>
    </row>
  </sheetData>
  <mergeCells count="3">
    <mergeCell ref="B3:F3"/>
    <mergeCell ref="B4:G4"/>
    <mergeCell ref="B5:G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B3:G18"/>
  <sheetViews>
    <sheetView showGridLines="0" workbookViewId="0">
      <selection activeCell="E9" sqref="E9"/>
    </sheetView>
  </sheetViews>
  <sheetFormatPr baseColWidth="10" defaultColWidth="9.140625" defaultRowHeight="16.5" x14ac:dyDescent="0.25"/>
  <cols>
    <col min="1" max="1" width="9.140625" style="103" customWidth="1"/>
    <col min="2" max="2" width="28.28515625" style="103" customWidth="1"/>
    <col min="3" max="6" width="10.7109375" style="103" customWidth="1"/>
    <col min="7" max="16384" width="9.140625" style="103"/>
  </cols>
  <sheetData>
    <row r="3" spans="2:7" x14ac:dyDescent="0.25">
      <c r="B3" s="170"/>
      <c r="C3" s="171"/>
      <c r="D3" s="171"/>
      <c r="E3" s="171"/>
      <c r="F3" s="171"/>
    </row>
    <row r="4" spans="2:7" ht="19.5" customHeight="1" x14ac:dyDescent="0.25">
      <c r="B4" s="172" t="s">
        <v>628</v>
      </c>
      <c r="C4" s="173"/>
      <c r="D4" s="173"/>
      <c r="E4" s="173"/>
      <c r="F4" s="173"/>
      <c r="G4" s="173"/>
    </row>
    <row r="5" spans="2:7" s="104" customFormat="1" ht="16.5" customHeight="1" x14ac:dyDescent="0.25">
      <c r="B5" s="174" t="s">
        <v>472</v>
      </c>
      <c r="C5" s="175"/>
      <c r="D5" s="175"/>
      <c r="E5" s="175"/>
      <c r="F5" s="175"/>
      <c r="G5" s="175"/>
    </row>
    <row r="6" spans="2:7" ht="44.25" customHeight="1" x14ac:dyDescent="0.25">
      <c r="B6" s="106" t="s">
        <v>473</v>
      </c>
      <c r="C6" s="92">
        <f>+Ingresos!C6</f>
        <v>2018</v>
      </c>
      <c r="D6" s="92" t="str">
        <f>+Ingresos!D6</f>
        <v>2019 (provisional)</v>
      </c>
      <c r="E6" s="92" t="str">
        <f>+Ingresos!E6</f>
        <v>2020 (proyección)</v>
      </c>
      <c r="F6" s="92" t="str">
        <f>+Ingresos!F6</f>
        <v>Variación Nominal 2020/2019</v>
      </c>
      <c r="G6" s="92" t="str">
        <f>+Ingresos!G6</f>
        <v>Variación Nominal 2019/2018</v>
      </c>
    </row>
    <row r="7" spans="2:7" ht="18.75" customHeight="1" x14ac:dyDescent="0.25">
      <c r="B7" s="100" t="s">
        <v>571</v>
      </c>
      <c r="C7" s="87">
        <f>Datos!O47</f>
        <v>11485</v>
      </c>
      <c r="D7" s="87">
        <f>Datos!P47</f>
        <v>11829.550000000001</v>
      </c>
      <c r="E7" s="87">
        <f>Datos!Q47</f>
        <v>12184.436500000002</v>
      </c>
      <c r="F7" s="145">
        <f>+IF(D7=0,"N.D",E7/D7-1)</f>
        <v>3.0000000000000027E-2</v>
      </c>
      <c r="G7" s="145">
        <f>+IF(C7=0,"N.D",D7/C7-1)</f>
        <v>3.0000000000000027E-2</v>
      </c>
    </row>
    <row r="8" spans="2:7" ht="21.75" customHeight="1" x14ac:dyDescent="0.25">
      <c r="B8" s="100" t="s">
        <v>629</v>
      </c>
      <c r="C8" s="87">
        <f>Datos!O48</f>
        <v>153087</v>
      </c>
      <c r="D8" s="87">
        <f>Datos!P48</f>
        <v>157679.61000000002</v>
      </c>
      <c r="E8" s="87">
        <f>Datos!Q48</f>
        <v>162409.99830000001</v>
      </c>
      <c r="F8" s="145">
        <f t="shared" ref="F8:F10" si="0">+IF(D8=0,"N.D",E8/D8-1)</f>
        <v>3.0000000000000027E-2</v>
      </c>
      <c r="G8" s="145">
        <f t="shared" ref="G8:G10" si="1">+IF(C8=0,"N.D",D8/C8-1)</f>
        <v>3.0000000000000027E-2</v>
      </c>
    </row>
    <row r="9" spans="2:7" ht="21.75" customHeight="1" x14ac:dyDescent="0.25">
      <c r="B9" s="100" t="s">
        <v>630</v>
      </c>
      <c r="C9" s="87">
        <f>Datos!O49</f>
        <v>26038</v>
      </c>
      <c r="D9" s="87">
        <f>Datos!P49</f>
        <v>26819.14</v>
      </c>
      <c r="E9" s="87">
        <f>Datos!Q49</f>
        <v>27623.714199999999</v>
      </c>
      <c r="F9" s="145">
        <f t="shared" si="0"/>
        <v>3.0000000000000027E-2</v>
      </c>
      <c r="G9" s="145">
        <f t="shared" si="1"/>
        <v>3.0000000000000027E-2</v>
      </c>
    </row>
    <row r="10" spans="2:7" ht="21.75" customHeight="1" x14ac:dyDescent="0.25">
      <c r="B10" s="100" t="s">
        <v>631</v>
      </c>
      <c r="C10" s="87">
        <f>Datos!O50</f>
        <v>32022</v>
      </c>
      <c r="D10" s="87">
        <f>Datos!P50</f>
        <v>32982.660000000003</v>
      </c>
      <c r="E10" s="87">
        <f>Datos!Q50</f>
        <v>33972.139800000004</v>
      </c>
      <c r="F10" s="145">
        <f t="shared" si="0"/>
        <v>3.0000000000000027E-2</v>
      </c>
      <c r="G10" s="145">
        <f t="shared" si="1"/>
        <v>3.0000000000000027E-2</v>
      </c>
    </row>
    <row r="11" spans="2:7" ht="21.75" customHeight="1" x14ac:dyDescent="0.25">
      <c r="B11" s="100" t="s">
        <v>632</v>
      </c>
      <c r="C11" s="87">
        <f>Datos!O51</f>
        <v>12274</v>
      </c>
      <c r="D11" s="87">
        <f>Datos!P51</f>
        <v>12642.220000000001</v>
      </c>
      <c r="E11" s="87">
        <f>Datos!Q51</f>
        <v>13021.486600000002</v>
      </c>
      <c r="F11" s="145">
        <f t="shared" ref="F11:F13" si="2">+IF(D11=0,"N.D",E11/D11-1)</f>
        <v>3.0000000000000027E-2</v>
      </c>
      <c r="G11" s="145">
        <f t="shared" ref="G11:G13" si="3">+IF(C11=0,"N.D",D11/C11-1)</f>
        <v>3.0000000000000027E-2</v>
      </c>
    </row>
    <row r="12" spans="2:7" ht="21.75" customHeight="1" x14ac:dyDescent="0.25">
      <c r="B12" s="100" t="s">
        <v>633</v>
      </c>
      <c r="C12" s="87">
        <f>Datos!O52</f>
        <v>60126</v>
      </c>
      <c r="D12" s="87">
        <f>Datos!P52</f>
        <v>61929.78</v>
      </c>
      <c r="E12" s="87">
        <f>Datos!Q52</f>
        <v>63787.6734</v>
      </c>
      <c r="F12" s="145">
        <f t="shared" si="2"/>
        <v>3.0000000000000027E-2</v>
      </c>
      <c r="G12" s="145">
        <f t="shared" si="3"/>
        <v>3.0000000000000027E-2</v>
      </c>
    </row>
    <row r="13" spans="2:7" ht="21.75" customHeight="1" x14ac:dyDescent="0.25">
      <c r="B13" s="100" t="s">
        <v>477</v>
      </c>
      <c r="C13" s="87">
        <f>Datos!O53</f>
        <v>22321</v>
      </c>
      <c r="D13" s="87">
        <f>Datos!P53</f>
        <v>22990.63</v>
      </c>
      <c r="E13" s="87">
        <f>Datos!Q53</f>
        <v>23680.348900000001</v>
      </c>
      <c r="F13" s="145">
        <f t="shared" si="2"/>
        <v>3.0000000000000027E-2</v>
      </c>
      <c r="G13" s="145">
        <f t="shared" si="3"/>
        <v>3.0000000000000027E-2</v>
      </c>
    </row>
    <row r="14" spans="2:7" ht="21.75" customHeight="1" x14ac:dyDescent="0.25">
      <c r="B14" s="105" t="s">
        <v>634</v>
      </c>
      <c r="C14" s="96">
        <f>SUM(C7:C13)</f>
        <v>317353</v>
      </c>
      <c r="D14" s="96">
        <f t="shared" ref="D14:E14" si="4">SUM(D7:D13)</f>
        <v>326873.58999999997</v>
      </c>
      <c r="E14" s="96">
        <f t="shared" si="4"/>
        <v>336679.7977</v>
      </c>
      <c r="F14" s="155">
        <f t="shared" ref="F14" si="5">+IF(D14=0,"N.D",E14/D14-1)</f>
        <v>3.0000000000000027E-2</v>
      </c>
      <c r="G14" s="155">
        <f t="shared" ref="G14" si="6">+IF(C14=0,"N.D",D14/C14-1)</f>
        <v>2.9999999999999805E-2</v>
      </c>
    </row>
    <row r="15" spans="2:7" ht="21.75" customHeight="1" x14ac:dyDescent="0.25">
      <c r="B15" s="112"/>
      <c r="C15" s="113"/>
      <c r="D15" s="113"/>
      <c r="E15" s="113"/>
      <c r="F15" s="114"/>
      <c r="G15" s="114"/>
    </row>
    <row r="16" spans="2:7" ht="21.75" customHeight="1" x14ac:dyDescent="0.25">
      <c r="B16" s="112"/>
      <c r="C16" s="113"/>
      <c r="D16" s="113"/>
      <c r="E16" s="113"/>
      <c r="F16" s="114"/>
      <c r="G16" s="114"/>
    </row>
    <row r="17" spans="2:7" ht="38.25" x14ac:dyDescent="0.25">
      <c r="B17" s="106" t="s">
        <v>473</v>
      </c>
      <c r="C17" s="92">
        <v>2017</v>
      </c>
      <c r="D17" s="92" t="s">
        <v>622</v>
      </c>
      <c r="E17" s="92" t="s">
        <v>624</v>
      </c>
      <c r="F17" s="92" t="s">
        <v>623</v>
      </c>
      <c r="G17" s="92" t="s">
        <v>653</v>
      </c>
    </row>
    <row r="18" spans="2:7" x14ac:dyDescent="0.25">
      <c r="B18" s="100" t="s">
        <v>637</v>
      </c>
      <c r="C18" s="101"/>
      <c r="D18" s="101"/>
      <c r="E18" s="101"/>
      <c r="F18" s="102"/>
      <c r="G18" s="102"/>
    </row>
  </sheetData>
  <mergeCells count="3">
    <mergeCell ref="B3:F3"/>
    <mergeCell ref="B4:G4"/>
    <mergeCell ref="B5:G5"/>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B3:G10"/>
  <sheetViews>
    <sheetView showGridLines="0" workbookViewId="0">
      <selection activeCell="E9" sqref="E9"/>
    </sheetView>
  </sheetViews>
  <sheetFormatPr baseColWidth="10" defaultColWidth="9.140625" defaultRowHeight="16.5" x14ac:dyDescent="0.25"/>
  <cols>
    <col min="1" max="1" width="9.140625" style="103" customWidth="1"/>
    <col min="2" max="2" width="46.140625" style="103" customWidth="1"/>
    <col min="3" max="6" width="10.7109375" style="103" customWidth="1"/>
    <col min="7" max="16384" width="9.140625" style="103"/>
  </cols>
  <sheetData>
    <row r="3" spans="2:7" x14ac:dyDescent="0.25">
      <c r="B3" s="170"/>
      <c r="C3" s="171"/>
      <c r="D3" s="171"/>
      <c r="E3" s="171"/>
      <c r="F3" s="171"/>
    </row>
    <row r="4" spans="2:7" ht="19.5" customHeight="1" x14ac:dyDescent="0.25">
      <c r="B4" s="172" t="s">
        <v>635</v>
      </c>
      <c r="C4" s="173"/>
      <c r="D4" s="173"/>
      <c r="E4" s="173"/>
      <c r="F4" s="173"/>
      <c r="G4" s="173"/>
    </row>
    <row r="5" spans="2:7" s="104" customFormat="1" ht="16.5" customHeight="1" x14ac:dyDescent="0.25">
      <c r="B5" s="174" t="s">
        <v>472</v>
      </c>
      <c r="C5" s="175"/>
      <c r="D5" s="175"/>
      <c r="E5" s="175"/>
      <c r="F5" s="175"/>
      <c r="G5" s="175"/>
    </row>
    <row r="6" spans="2:7" ht="38.25" x14ac:dyDescent="0.25">
      <c r="B6" s="106" t="s">
        <v>473</v>
      </c>
      <c r="C6" s="92">
        <f>+Tributarios!C6</f>
        <v>2018</v>
      </c>
      <c r="D6" s="92" t="str">
        <f>+Tributarios!D6</f>
        <v>2019 (provisional)</v>
      </c>
      <c r="E6" s="92" t="str">
        <f>+Tributarios!E6</f>
        <v>2020 (proyección)</v>
      </c>
      <c r="F6" s="92" t="str">
        <f>+Tributarios!F6</f>
        <v>Variación Nominal 2020/2019</v>
      </c>
      <c r="G6" s="92" t="str">
        <f>+Tributarios!G6</f>
        <v>Variación Nominal 2019/2018</v>
      </c>
    </row>
    <row r="7" spans="2:7" ht="18.75" customHeight="1" x14ac:dyDescent="0.25">
      <c r="B7" s="100" t="s">
        <v>474</v>
      </c>
      <c r="C7" s="144">
        <f>Datos!O27</f>
        <v>195952.73299999998</v>
      </c>
      <c r="D7" s="144">
        <f>Datos!P27</f>
        <v>201831.31498999998</v>
      </c>
      <c r="E7" s="144">
        <f>Datos!Q27</f>
        <v>207886.25443969999</v>
      </c>
      <c r="F7" s="95">
        <f>+IF(D7=0,"N.D",E7/D7-1)</f>
        <v>3.0000000000000027E-2</v>
      </c>
      <c r="G7" s="95">
        <f>+IF(C7=0,"N.D",D7/C7-1)</f>
        <v>3.0000000000000027E-2</v>
      </c>
    </row>
    <row r="8" spans="2:7" ht="21.75" customHeight="1" x14ac:dyDescent="0.25">
      <c r="B8" s="100" t="s">
        <v>471</v>
      </c>
      <c r="C8" s="144">
        <f>Datos!O29</f>
        <v>929455</v>
      </c>
      <c r="D8" s="144">
        <f>Datos!P29</f>
        <v>957338.65</v>
      </c>
      <c r="E8" s="144">
        <f>Datos!Q29</f>
        <v>986058.80950000009</v>
      </c>
      <c r="F8" s="95">
        <f t="shared" ref="F8:F9" si="0">+IF(D8=0,"N.D",E8/D8-1)</f>
        <v>3.0000000000000027E-2</v>
      </c>
      <c r="G8" s="95">
        <f t="shared" ref="G8:G9" si="1">+IF(C8=0,"N.D",D8/C8-1)</f>
        <v>3.0000000000000027E-2</v>
      </c>
    </row>
    <row r="9" spans="2:7" ht="21.75" customHeight="1" x14ac:dyDescent="0.25">
      <c r="B9" s="100" t="s">
        <v>636</v>
      </c>
      <c r="C9" s="144">
        <f>Datos!O28+Datos!O33</f>
        <v>34365</v>
      </c>
      <c r="D9" s="144">
        <f>Datos!P28+Datos!P33</f>
        <v>35395.949999999997</v>
      </c>
      <c r="E9" s="144">
        <f>Datos!Q28+Datos!Q33</f>
        <v>36457.828500000003</v>
      </c>
      <c r="F9" s="95">
        <f t="shared" si="0"/>
        <v>3.0000000000000249E-2</v>
      </c>
      <c r="G9" s="95">
        <f t="shared" si="1"/>
        <v>2.9999999999999805E-2</v>
      </c>
    </row>
    <row r="10" spans="2:7" ht="21.75" customHeight="1" x14ac:dyDescent="0.25">
      <c r="B10" s="105" t="s">
        <v>694</v>
      </c>
      <c r="C10" s="96">
        <f>SUM(C7:C9)</f>
        <v>1159772.733</v>
      </c>
      <c r="D10" s="96">
        <f t="shared" ref="D10:E10" si="2">SUM(D7:D9)</f>
        <v>1194565.91499</v>
      </c>
      <c r="E10" s="96">
        <f t="shared" si="2"/>
        <v>1230402.8924397002</v>
      </c>
      <c r="F10" s="155">
        <f t="shared" ref="F10" si="3">+IF(D10=0,"N.D",E10/D10-1)</f>
        <v>3.0000000000000249E-2</v>
      </c>
      <c r="G10" s="155">
        <f t="shared" ref="G10" si="4">+IF(C10=0,"N.D",D10/C10-1)</f>
        <v>3.0000000000000027E-2</v>
      </c>
    </row>
  </sheetData>
  <mergeCells count="3">
    <mergeCell ref="B3:F3"/>
    <mergeCell ref="B4:G4"/>
    <mergeCell ref="B5:G5"/>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B3:D10"/>
  <sheetViews>
    <sheetView showGridLines="0" workbookViewId="0">
      <selection activeCell="H8" sqref="H8"/>
    </sheetView>
  </sheetViews>
  <sheetFormatPr baseColWidth="10" defaultColWidth="9.140625" defaultRowHeight="16.5" x14ac:dyDescent="0.25"/>
  <cols>
    <col min="1" max="1" width="9.140625" style="103" customWidth="1"/>
    <col min="2" max="2" width="46.140625" style="103" customWidth="1"/>
    <col min="3" max="4" width="10.7109375" style="103" customWidth="1"/>
    <col min="5" max="16384" width="9.140625" style="103"/>
  </cols>
  <sheetData>
    <row r="3" spans="2:4" x14ac:dyDescent="0.25">
      <c r="B3" s="170"/>
      <c r="C3" s="171"/>
      <c r="D3" s="171"/>
    </row>
    <row r="4" spans="2:4" ht="19.5" customHeight="1" x14ac:dyDescent="0.25">
      <c r="B4" s="176" t="s">
        <v>641</v>
      </c>
      <c r="C4" s="177"/>
      <c r="D4" s="177"/>
    </row>
    <row r="5" spans="2:4" s="104" customFormat="1" ht="16.5" customHeight="1" x14ac:dyDescent="0.25">
      <c r="B5" s="178" t="s">
        <v>472</v>
      </c>
      <c r="C5" s="179"/>
      <c r="D5" s="179"/>
    </row>
    <row r="6" spans="2:4" x14ac:dyDescent="0.25">
      <c r="B6" s="106" t="s">
        <v>473</v>
      </c>
      <c r="C6" s="92" t="s">
        <v>674</v>
      </c>
      <c r="D6" s="92" t="s">
        <v>675</v>
      </c>
    </row>
    <row r="7" spans="2:4" ht="21.75" customHeight="1" x14ac:dyDescent="0.25">
      <c r="B7" s="100" t="s">
        <v>640</v>
      </c>
      <c r="C7" s="144">
        <f>Datos!O15</f>
        <v>720546.196</v>
      </c>
      <c r="D7" s="144">
        <f>+Datos!P15+Datos!Q15</f>
        <v>1506590.0412164002</v>
      </c>
    </row>
    <row r="8" spans="2:4" ht="21.75" customHeight="1" x14ac:dyDescent="0.25">
      <c r="B8" s="100" t="s">
        <v>639</v>
      </c>
      <c r="C8" s="144">
        <f>Datos!O32</f>
        <v>594181</v>
      </c>
      <c r="D8" s="144">
        <f>Datos!P32+Datos!Q32</f>
        <v>1242373.0529</v>
      </c>
    </row>
    <row r="9" spans="2:4" ht="21.75" customHeight="1" x14ac:dyDescent="0.25">
      <c r="B9" s="105" t="s">
        <v>638</v>
      </c>
      <c r="C9" s="96">
        <f>C7-C8</f>
        <v>126365.196</v>
      </c>
      <c r="D9" s="96">
        <f>D7-D8</f>
        <v>264216.98831640021</v>
      </c>
    </row>
    <row r="10" spans="2:4" x14ac:dyDescent="0.25">
      <c r="B10" s="99" t="s">
        <v>642</v>
      </c>
      <c r="C10" s="2"/>
      <c r="D10" s="2"/>
    </row>
  </sheetData>
  <mergeCells count="3">
    <mergeCell ref="B3:D3"/>
    <mergeCell ref="B4:D4"/>
    <mergeCell ref="B5:D5"/>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2"/>
  </sheetPr>
  <dimension ref="B1:G26"/>
  <sheetViews>
    <sheetView showGridLines="0" tabSelected="1" topLeftCell="A4" zoomScale="80" zoomScaleNormal="80" zoomScaleSheetLayoutView="80" workbookViewId="0">
      <selection activeCell="C21" sqref="C21"/>
    </sheetView>
  </sheetViews>
  <sheetFormatPr baseColWidth="10" defaultColWidth="11.5703125" defaultRowHeight="18" x14ac:dyDescent="0.25"/>
  <cols>
    <col min="1" max="1" width="11.5703125" style="115"/>
    <col min="2" max="2" width="65.42578125" style="115" customWidth="1"/>
    <col min="3" max="6" width="23.42578125" style="115" customWidth="1"/>
    <col min="7" max="7" width="17.42578125" style="115" customWidth="1"/>
    <col min="8" max="16384" width="11.5703125" style="115"/>
  </cols>
  <sheetData>
    <row r="1" spans="2:7" x14ac:dyDescent="0.25">
      <c r="B1" s="180"/>
      <c r="C1" s="180"/>
      <c r="D1" s="180"/>
      <c r="E1" s="180"/>
      <c r="F1" s="180"/>
    </row>
    <row r="2" spans="2:7" x14ac:dyDescent="0.25">
      <c r="B2" s="172" t="s">
        <v>650</v>
      </c>
      <c r="C2" s="173"/>
      <c r="D2" s="173"/>
      <c r="E2" s="173"/>
      <c r="F2" s="173"/>
      <c r="G2" s="173"/>
    </row>
    <row r="3" spans="2:7" x14ac:dyDescent="0.25">
      <c r="B3" s="174" t="s">
        <v>472</v>
      </c>
      <c r="C3" s="175"/>
      <c r="D3" s="175"/>
      <c r="E3" s="175"/>
      <c r="F3" s="175"/>
      <c r="G3" s="175"/>
    </row>
    <row r="4" spans="2:7" ht="50.25" customHeight="1" x14ac:dyDescent="0.25">
      <c r="B4" s="116" t="s">
        <v>473</v>
      </c>
      <c r="C4" s="92">
        <v>2017</v>
      </c>
      <c r="D4" s="92" t="s">
        <v>622</v>
      </c>
      <c r="E4" s="92" t="s">
        <v>624</v>
      </c>
      <c r="F4" s="136" t="s">
        <v>623</v>
      </c>
      <c r="G4" s="136" t="s">
        <v>653</v>
      </c>
    </row>
    <row r="5" spans="2:7" x14ac:dyDescent="0.25">
      <c r="B5" s="117" t="s">
        <v>475</v>
      </c>
      <c r="C5" s="118">
        <f>C6+C16</f>
        <v>1378836.5050000001</v>
      </c>
      <c r="D5" s="118">
        <f t="shared" ref="D5:E5" si="0">D6+D16</f>
        <v>1420201.6001499998</v>
      </c>
      <c r="E5" s="118">
        <f t="shared" si="0"/>
        <v>1462807.6481544999</v>
      </c>
      <c r="F5" s="157">
        <f>+IF(D5=0,"N.D",E5/D5-1)</f>
        <v>3.0000000000000027E-2</v>
      </c>
      <c r="G5" s="157">
        <f>+IF(C5=0,"N.D",D5/C5-1)</f>
        <v>2.9999999999999805E-2</v>
      </c>
    </row>
    <row r="6" spans="2:7" x14ac:dyDescent="0.25">
      <c r="B6" s="119" t="s">
        <v>644</v>
      </c>
      <c r="C6" s="120">
        <f>SUM(C7:C9)</f>
        <v>1090704.5050000001</v>
      </c>
      <c r="D6" s="120">
        <f t="shared" ref="D6:E6" si="1">SUM(D7:D9)</f>
        <v>1123425.6401499999</v>
      </c>
      <c r="E6" s="120">
        <f t="shared" si="1"/>
        <v>1157128.4093545</v>
      </c>
      <c r="F6" s="158">
        <f t="shared" ref="F6:F10" si="2">+IF(D6=0,"N.D",E6/D6-1)</f>
        <v>3.0000000000000027E-2</v>
      </c>
      <c r="G6" s="158">
        <f t="shared" ref="G6:G10" si="3">+IF(C6=0,"N.D",D6/C6-1)</f>
        <v>2.9999999999999805E-2</v>
      </c>
    </row>
    <row r="7" spans="2:7" ht="25.15" customHeight="1" x14ac:dyDescent="0.25">
      <c r="B7" s="121" t="s">
        <v>645</v>
      </c>
      <c r="C7" s="122">
        <f>Tributarios!C14</f>
        <v>317353</v>
      </c>
      <c r="D7" s="122">
        <f>Tributarios!D14</f>
        <v>326873.58999999997</v>
      </c>
      <c r="E7" s="122">
        <f>Tributarios!E14</f>
        <v>336679.7977</v>
      </c>
      <c r="F7" s="158">
        <f t="shared" si="2"/>
        <v>3.0000000000000027E-2</v>
      </c>
      <c r="G7" s="158">
        <f t="shared" si="3"/>
        <v>2.9999999999999805E-2</v>
      </c>
    </row>
    <row r="8" spans="2:7" ht="25.15" customHeight="1" x14ac:dyDescent="0.25">
      <c r="B8" s="123" t="s">
        <v>646</v>
      </c>
      <c r="C8" s="122">
        <f>Datos!O10</f>
        <v>82157.226999999999</v>
      </c>
      <c r="D8" s="122">
        <f>Datos!P10</f>
        <v>84621.943809999997</v>
      </c>
      <c r="E8" s="122">
        <f>Datos!Q10</f>
        <v>87160.6021243</v>
      </c>
      <c r="F8" s="158">
        <f t="shared" si="2"/>
        <v>3.0000000000000027E-2</v>
      </c>
      <c r="G8" s="158">
        <f t="shared" si="3"/>
        <v>3.0000000000000027E-2</v>
      </c>
    </row>
    <row r="9" spans="2:7" ht="25.15" customHeight="1" x14ac:dyDescent="0.25">
      <c r="B9" s="124" t="s">
        <v>427</v>
      </c>
      <c r="C9" s="122">
        <f>Datos!O12</f>
        <v>691194.27800000005</v>
      </c>
      <c r="D9" s="122">
        <f>Datos!P12</f>
        <v>711930.10634000006</v>
      </c>
      <c r="E9" s="122">
        <f>Datos!Q12</f>
        <v>733288.00953020004</v>
      </c>
      <c r="F9" s="158">
        <f t="shared" si="2"/>
        <v>3.0000000000000027E-2</v>
      </c>
      <c r="G9" s="158">
        <f t="shared" si="3"/>
        <v>3.0000000000000027E-2</v>
      </c>
    </row>
    <row r="10" spans="2:7" x14ac:dyDescent="0.25">
      <c r="B10" s="125" t="s">
        <v>476</v>
      </c>
      <c r="C10" s="118">
        <f>C11+C17</f>
        <v>1133543.733</v>
      </c>
      <c r="D10" s="118">
        <f t="shared" ref="D10:E10" si="4">D11+D17</f>
        <v>1167550.0449899998</v>
      </c>
      <c r="E10" s="118">
        <f t="shared" si="4"/>
        <v>1202576.5463396998</v>
      </c>
      <c r="F10" s="157">
        <f t="shared" si="2"/>
        <v>3.0000000000000027E-2</v>
      </c>
      <c r="G10" s="157">
        <f t="shared" si="3"/>
        <v>2.9999999999999805E-2</v>
      </c>
    </row>
    <row r="11" spans="2:7" x14ac:dyDescent="0.25">
      <c r="B11" s="126" t="s">
        <v>647</v>
      </c>
      <c r="C11" s="120">
        <f>SUM(C12:C14)</f>
        <v>1013116.733</v>
      </c>
      <c r="D11" s="120">
        <f t="shared" ref="D11:E11" si="5">SUM(D12:D14)</f>
        <v>1043510.2349899999</v>
      </c>
      <c r="E11" s="120">
        <f t="shared" si="5"/>
        <v>1074815.5420396999</v>
      </c>
      <c r="F11" s="158">
        <f t="shared" ref="F11:F14" si="6">+IF(D11=0,"N.D",E11/D11-1)</f>
        <v>3.0000000000000027E-2</v>
      </c>
      <c r="G11" s="158">
        <f t="shared" ref="G11:G14" si="7">+IF(C11=0,"N.D",D11/C11-1)</f>
        <v>2.9999999999999805E-2</v>
      </c>
    </row>
    <row r="12" spans="2:7" ht="23.45" customHeight="1" x14ac:dyDescent="0.25">
      <c r="B12" s="127" t="s">
        <v>648</v>
      </c>
      <c r="C12" s="122">
        <f>Datos!O27</f>
        <v>195952.73299999998</v>
      </c>
      <c r="D12" s="122">
        <f>Datos!P27</f>
        <v>201831.31498999998</v>
      </c>
      <c r="E12" s="122">
        <f>Datos!Q27</f>
        <v>207886.25443969999</v>
      </c>
      <c r="F12" s="158">
        <f t="shared" si="6"/>
        <v>3.0000000000000027E-2</v>
      </c>
      <c r="G12" s="158">
        <f t="shared" si="7"/>
        <v>3.0000000000000027E-2</v>
      </c>
    </row>
    <row r="13" spans="2:7" ht="23.45" customHeight="1" x14ac:dyDescent="0.25">
      <c r="B13" s="124" t="s">
        <v>649</v>
      </c>
      <c r="C13" s="122">
        <f>Datos!O28</f>
        <v>8136</v>
      </c>
      <c r="D13" s="122">
        <f>Datos!P28</f>
        <v>8380.08</v>
      </c>
      <c r="E13" s="122">
        <f>Datos!Q28</f>
        <v>8631.4824000000008</v>
      </c>
      <c r="F13" s="158">
        <f t="shared" si="6"/>
        <v>3.0000000000000027E-2</v>
      </c>
      <c r="G13" s="158">
        <f t="shared" si="7"/>
        <v>3.0000000000000027E-2</v>
      </c>
    </row>
    <row r="14" spans="2:7" ht="23.45" customHeight="1" x14ac:dyDescent="0.25">
      <c r="B14" s="124" t="s">
        <v>643</v>
      </c>
      <c r="C14" s="128">
        <f>Datos!O30</f>
        <v>809028</v>
      </c>
      <c r="D14" s="128">
        <f>Datos!P30</f>
        <v>833298.84</v>
      </c>
      <c r="E14" s="128">
        <f>Datos!Q30</f>
        <v>858297.80519999994</v>
      </c>
      <c r="F14" s="158">
        <f t="shared" si="6"/>
        <v>3.0000000000000027E-2</v>
      </c>
      <c r="G14" s="158">
        <f t="shared" si="7"/>
        <v>3.0000000000000027E-2</v>
      </c>
    </row>
    <row r="15" spans="2:7" x14ac:dyDescent="0.25">
      <c r="B15" s="129" t="s">
        <v>296</v>
      </c>
      <c r="C15" s="118">
        <f>C6-C11</f>
        <v>77587.772000000114</v>
      </c>
      <c r="D15" s="118">
        <f t="shared" ref="D15:E15" si="8">D6-D11</f>
        <v>79915.405159999966</v>
      </c>
      <c r="E15" s="118">
        <f t="shared" si="8"/>
        <v>82312.867314800154</v>
      </c>
      <c r="F15" s="157">
        <f t="shared" ref="F15:F18" si="9">+IF(D15=0,"N.D",E15/D15-1)</f>
        <v>3.0000000000002469E-2</v>
      </c>
      <c r="G15" s="157">
        <f t="shared" ref="G15:G18" si="10">+IF(C15=0,"N.D",D15/C15-1)</f>
        <v>2.9999999999998028E-2</v>
      </c>
    </row>
    <row r="16" spans="2:7" x14ac:dyDescent="0.25">
      <c r="B16" s="130" t="s">
        <v>676</v>
      </c>
      <c r="C16" s="131">
        <f>Ingresos!C10</f>
        <v>288132</v>
      </c>
      <c r="D16" s="131">
        <f>Ingresos!D10</f>
        <v>296775.95999999996</v>
      </c>
      <c r="E16" s="131">
        <f>Ingresos!E10</f>
        <v>305679.23879999999</v>
      </c>
      <c r="F16" s="158">
        <f t="shared" si="9"/>
        <v>3.0000000000000027E-2</v>
      </c>
      <c r="G16" s="158">
        <f t="shared" si="10"/>
        <v>2.9999999999999805E-2</v>
      </c>
    </row>
    <row r="17" spans="2:7" x14ac:dyDescent="0.25">
      <c r="B17" s="130" t="s">
        <v>562</v>
      </c>
      <c r="C17" s="131">
        <f>Datos!O31</f>
        <v>120427</v>
      </c>
      <c r="D17" s="131">
        <f>Datos!P31</f>
        <v>124039.81</v>
      </c>
      <c r="E17" s="131">
        <f>Datos!Q31</f>
        <v>127761.0043</v>
      </c>
      <c r="F17" s="158">
        <f t="shared" si="9"/>
        <v>3.0000000000000027E-2</v>
      </c>
      <c r="G17" s="158">
        <f t="shared" si="10"/>
        <v>3.0000000000000027E-2</v>
      </c>
    </row>
    <row r="18" spans="2:7" x14ac:dyDescent="0.25">
      <c r="B18" s="129" t="s">
        <v>478</v>
      </c>
      <c r="C18" s="132">
        <f>C16-C17</f>
        <v>167705</v>
      </c>
      <c r="D18" s="132">
        <f t="shared" ref="D18:E18" si="11">D16-D17</f>
        <v>172736.14999999997</v>
      </c>
      <c r="E18" s="132">
        <f t="shared" si="11"/>
        <v>177918.23449999999</v>
      </c>
      <c r="F18" s="157">
        <f t="shared" si="9"/>
        <v>3.0000000000000249E-2</v>
      </c>
      <c r="G18" s="157">
        <f t="shared" si="10"/>
        <v>2.9999999999999805E-2</v>
      </c>
    </row>
    <row r="19" spans="2:7" ht="20.25" x14ac:dyDescent="0.25">
      <c r="B19" s="133" t="s">
        <v>479</v>
      </c>
      <c r="C19" s="134">
        <f>C5-C10</f>
        <v>245292.77200000011</v>
      </c>
      <c r="D19" s="134">
        <f t="shared" ref="D19:E19" si="12">D5-D10</f>
        <v>252651.55515999999</v>
      </c>
      <c r="E19" s="134">
        <f t="shared" si="12"/>
        <v>260231.10181480017</v>
      </c>
      <c r="F19" s="159">
        <f t="shared" ref="F19" si="13">+IF(D19=0,"N.D",E19/D19-1)</f>
        <v>3.0000000000000693E-2</v>
      </c>
      <c r="G19" s="159">
        <f t="shared" ref="G19" si="14">+IF(C19=0,"N.D",D19/C19-1)</f>
        <v>2.9999999999999583E-2</v>
      </c>
    </row>
    <row r="20" spans="2:7" x14ac:dyDescent="0.25">
      <c r="B20" s="115" t="s">
        <v>680</v>
      </c>
      <c r="C20" s="135"/>
    </row>
    <row r="25" spans="2:7" x14ac:dyDescent="0.25">
      <c r="C25" s="156"/>
      <c r="D25" s="156"/>
      <c r="E25" s="156"/>
    </row>
    <row r="26" spans="2:7" x14ac:dyDescent="0.25">
      <c r="C26" s="156"/>
      <c r="D26" s="156"/>
      <c r="E26" s="156"/>
    </row>
  </sheetData>
  <mergeCells count="3">
    <mergeCell ref="B1:F1"/>
    <mergeCell ref="B2:G2"/>
    <mergeCell ref="B3:G3"/>
  </mergeCells>
  <printOptions horizontalCentered="1" verticalCentered="1"/>
  <pageMargins left="0.70866141732283472" right="0.70866141732283472" top="0.74803149606299213" bottom="0.74803149606299213" header="0.31496062992125984" footer="0.31496062992125984"/>
  <pageSetup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D121"/>
  <sheetViews>
    <sheetView workbookViewId="0"/>
  </sheetViews>
  <sheetFormatPr baseColWidth="10" defaultColWidth="9.140625" defaultRowHeight="15" x14ac:dyDescent="0.25"/>
  <cols>
    <col min="1" max="1" width="22.28515625" bestFit="1" customWidth="1"/>
    <col min="2" max="2" width="23" bestFit="1" customWidth="1"/>
    <col min="3" max="4" width="13.28515625" bestFit="1" customWidth="1"/>
  </cols>
  <sheetData>
    <row r="1" spans="1:4" x14ac:dyDescent="0.25">
      <c r="A1" t="s">
        <v>14</v>
      </c>
      <c r="B1" t="s">
        <v>15</v>
      </c>
      <c r="C1" t="s">
        <v>16</v>
      </c>
      <c r="D1" t="s">
        <v>17</v>
      </c>
    </row>
    <row r="2" spans="1:4" x14ac:dyDescent="0.25">
      <c r="A2" t="s">
        <v>18</v>
      </c>
      <c r="B2" t="s">
        <v>19</v>
      </c>
      <c r="C2" t="s">
        <v>20</v>
      </c>
      <c r="D2" t="s">
        <v>21</v>
      </c>
    </row>
    <row r="3" spans="1:4" x14ac:dyDescent="0.25">
      <c r="A3" t="s">
        <v>22</v>
      </c>
      <c r="B3" t="s">
        <v>23</v>
      </c>
      <c r="C3" t="s">
        <v>24</v>
      </c>
      <c r="D3" t="s">
        <v>25</v>
      </c>
    </row>
    <row r="4" spans="1:4" x14ac:dyDescent="0.25">
      <c r="A4" t="s">
        <v>26</v>
      </c>
      <c r="B4" t="s">
        <v>27</v>
      </c>
      <c r="C4" t="s">
        <v>28</v>
      </c>
      <c r="D4" t="s">
        <v>29</v>
      </c>
    </row>
    <row r="5" spans="1:4" x14ac:dyDescent="0.25">
      <c r="A5" t="s">
        <v>30</v>
      </c>
      <c r="B5" t="s">
        <v>31</v>
      </c>
      <c r="C5" t="s">
        <v>32</v>
      </c>
      <c r="D5" t="s">
        <v>33</v>
      </c>
    </row>
    <row r="6" spans="1:4" x14ac:dyDescent="0.25">
      <c r="A6" t="s">
        <v>34</v>
      </c>
      <c r="B6" t="s">
        <v>35</v>
      </c>
      <c r="C6" t="s">
        <v>36</v>
      </c>
      <c r="D6" t="s">
        <v>36</v>
      </c>
    </row>
    <row r="7" spans="1:4" x14ac:dyDescent="0.25">
      <c r="A7" t="s">
        <v>37</v>
      </c>
      <c r="B7" t="s">
        <v>38</v>
      </c>
      <c r="C7" t="s">
        <v>36</v>
      </c>
      <c r="D7" t="s">
        <v>36</v>
      </c>
    </row>
    <row r="8" spans="1:4" x14ac:dyDescent="0.25">
      <c r="A8" t="s">
        <v>39</v>
      </c>
      <c r="B8" t="s">
        <v>40</v>
      </c>
      <c r="C8" t="s">
        <v>41</v>
      </c>
      <c r="D8" t="s">
        <v>42</v>
      </c>
    </row>
    <row r="9" spans="1:4" x14ac:dyDescent="0.25">
      <c r="A9" t="s">
        <v>43</v>
      </c>
      <c r="B9" t="s">
        <v>44</v>
      </c>
      <c r="C9" t="s">
        <v>45</v>
      </c>
      <c r="D9" t="s">
        <v>46</v>
      </c>
    </row>
    <row r="10" spans="1:4" x14ac:dyDescent="0.25">
      <c r="A10" t="s">
        <v>47</v>
      </c>
      <c r="B10" t="s">
        <v>48</v>
      </c>
      <c r="C10" t="s">
        <v>49</v>
      </c>
      <c r="D10" t="s">
        <v>50</v>
      </c>
    </row>
    <row r="11" spans="1:4" x14ac:dyDescent="0.25">
      <c r="A11" t="s">
        <v>51</v>
      </c>
      <c r="B11" t="s">
        <v>52</v>
      </c>
      <c r="C11" t="s">
        <v>36</v>
      </c>
      <c r="D11" t="s">
        <v>36</v>
      </c>
    </row>
    <row r="12" spans="1:4" x14ac:dyDescent="0.25">
      <c r="A12" t="s">
        <v>53</v>
      </c>
      <c r="B12" t="s">
        <v>54</v>
      </c>
      <c r="C12" t="s">
        <v>55</v>
      </c>
      <c r="D12" t="s">
        <v>36</v>
      </c>
    </row>
    <row r="13" spans="1:4" x14ac:dyDescent="0.25">
      <c r="A13" t="s">
        <v>56</v>
      </c>
      <c r="B13" t="s">
        <v>57</v>
      </c>
      <c r="C13" t="s">
        <v>58</v>
      </c>
      <c r="D13" t="s">
        <v>59</v>
      </c>
    </row>
    <row r="14" spans="1:4" x14ac:dyDescent="0.25">
      <c r="A14" t="s">
        <v>60</v>
      </c>
      <c r="B14" t="s">
        <v>61</v>
      </c>
      <c r="C14" t="s">
        <v>62</v>
      </c>
      <c r="D14" t="s">
        <v>63</v>
      </c>
    </row>
    <row r="15" spans="1:4" x14ac:dyDescent="0.25">
      <c r="A15" t="s">
        <v>64</v>
      </c>
      <c r="B15" t="s">
        <v>65</v>
      </c>
      <c r="C15" t="s">
        <v>66</v>
      </c>
      <c r="D15" t="s">
        <v>67</v>
      </c>
    </row>
    <row r="16" spans="1:4" x14ac:dyDescent="0.25">
      <c r="A16" t="s">
        <v>68</v>
      </c>
      <c r="B16" t="s">
        <v>69</v>
      </c>
      <c r="C16" t="s">
        <v>70</v>
      </c>
      <c r="D16" t="s">
        <v>71</v>
      </c>
    </row>
    <row r="17" spans="1:4" x14ac:dyDescent="0.25">
      <c r="A17" t="s">
        <v>72</v>
      </c>
      <c r="B17" t="s">
        <v>73</v>
      </c>
      <c r="C17" t="s">
        <v>74</v>
      </c>
      <c r="D17" t="s">
        <v>75</v>
      </c>
    </row>
    <row r="18" spans="1:4" x14ac:dyDescent="0.25">
      <c r="A18" t="s">
        <v>76</v>
      </c>
      <c r="B18" t="s">
        <v>77</v>
      </c>
      <c r="C18" t="s">
        <v>74</v>
      </c>
      <c r="D18" t="s">
        <v>78</v>
      </c>
    </row>
    <row r="19" spans="1:4" x14ac:dyDescent="0.25">
      <c r="A19" t="s">
        <v>79</v>
      </c>
      <c r="B19" t="s">
        <v>80</v>
      </c>
      <c r="C19" t="s">
        <v>36</v>
      </c>
      <c r="D19" t="s">
        <v>81</v>
      </c>
    </row>
    <row r="20" spans="1:4" x14ac:dyDescent="0.25">
      <c r="A20" t="s">
        <v>82</v>
      </c>
      <c r="B20" t="s">
        <v>83</v>
      </c>
      <c r="C20" t="s">
        <v>84</v>
      </c>
      <c r="D20" t="s">
        <v>85</v>
      </c>
    </row>
    <row r="21" spans="1:4" x14ac:dyDescent="0.25">
      <c r="A21" t="s">
        <v>86</v>
      </c>
      <c r="B21" t="s">
        <v>87</v>
      </c>
      <c r="C21" t="s">
        <v>36</v>
      </c>
      <c r="D21" t="s">
        <v>36</v>
      </c>
    </row>
    <row r="22" spans="1:4" x14ac:dyDescent="0.25">
      <c r="A22" t="s">
        <v>88</v>
      </c>
      <c r="B22" t="s">
        <v>89</v>
      </c>
      <c r="C22" t="s">
        <v>36</v>
      </c>
      <c r="D22" t="s">
        <v>36</v>
      </c>
    </row>
    <row r="23" spans="1:4" x14ac:dyDescent="0.25">
      <c r="A23" t="s">
        <v>90</v>
      </c>
      <c r="B23" t="s">
        <v>91</v>
      </c>
      <c r="C23" t="s">
        <v>36</v>
      </c>
      <c r="D23" t="s">
        <v>36</v>
      </c>
    </row>
    <row r="24" spans="1:4" x14ac:dyDescent="0.25">
      <c r="A24" t="s">
        <v>92</v>
      </c>
      <c r="B24" t="s">
        <v>93</v>
      </c>
      <c r="C24" t="s">
        <v>36</v>
      </c>
      <c r="D24" t="s">
        <v>36</v>
      </c>
    </row>
    <row r="25" spans="1:4" x14ac:dyDescent="0.25">
      <c r="A25" t="s">
        <v>94</v>
      </c>
      <c r="B25" t="s">
        <v>95</v>
      </c>
      <c r="C25" t="s">
        <v>36</v>
      </c>
      <c r="D25" t="s">
        <v>36</v>
      </c>
    </row>
    <row r="26" spans="1:4" x14ac:dyDescent="0.25">
      <c r="A26" t="s">
        <v>96</v>
      </c>
      <c r="B26" t="s">
        <v>97</v>
      </c>
      <c r="C26" t="s">
        <v>36</v>
      </c>
      <c r="D26" t="s">
        <v>36</v>
      </c>
    </row>
    <row r="27" spans="1:4" x14ac:dyDescent="0.25">
      <c r="A27" t="s">
        <v>98</v>
      </c>
      <c r="B27" t="s">
        <v>99</v>
      </c>
      <c r="C27" t="s">
        <v>36</v>
      </c>
      <c r="D27" t="s">
        <v>36</v>
      </c>
    </row>
    <row r="28" spans="1:4" x14ac:dyDescent="0.25">
      <c r="A28" t="s">
        <v>100</v>
      </c>
      <c r="B28" t="s">
        <v>101</v>
      </c>
      <c r="C28" t="s">
        <v>36</v>
      </c>
      <c r="D28" t="s">
        <v>36</v>
      </c>
    </row>
    <row r="29" spans="1:4" x14ac:dyDescent="0.25">
      <c r="A29" t="s">
        <v>102</v>
      </c>
      <c r="B29" t="s">
        <v>103</v>
      </c>
      <c r="C29" t="s">
        <v>84</v>
      </c>
      <c r="D29" t="s">
        <v>85</v>
      </c>
    </row>
    <row r="30" spans="1:4" x14ac:dyDescent="0.25">
      <c r="A30" t="s">
        <v>104</v>
      </c>
      <c r="B30" t="s">
        <v>89</v>
      </c>
      <c r="C30" t="s">
        <v>84</v>
      </c>
      <c r="D30" t="s">
        <v>85</v>
      </c>
    </row>
    <row r="31" spans="1:4" x14ac:dyDescent="0.25">
      <c r="A31" t="s">
        <v>105</v>
      </c>
      <c r="B31" t="s">
        <v>106</v>
      </c>
      <c r="C31" t="s">
        <v>107</v>
      </c>
      <c r="D31" t="s">
        <v>108</v>
      </c>
    </row>
    <row r="32" spans="1:4" x14ac:dyDescent="0.25">
      <c r="A32" t="s">
        <v>109</v>
      </c>
      <c r="B32" t="s">
        <v>110</v>
      </c>
      <c r="C32" t="s">
        <v>111</v>
      </c>
      <c r="D32" t="s">
        <v>112</v>
      </c>
    </row>
    <row r="33" spans="1:4" x14ac:dyDescent="0.25">
      <c r="A33" t="s">
        <v>113</v>
      </c>
      <c r="B33" t="s">
        <v>114</v>
      </c>
      <c r="C33" t="s">
        <v>115</v>
      </c>
      <c r="D33" t="s">
        <v>116</v>
      </c>
    </row>
    <row r="34" spans="1:4" x14ac:dyDescent="0.25">
      <c r="A34" t="s">
        <v>117</v>
      </c>
      <c r="B34" t="s">
        <v>118</v>
      </c>
      <c r="C34" t="s">
        <v>119</v>
      </c>
      <c r="D34" t="s">
        <v>120</v>
      </c>
    </row>
    <row r="35" spans="1:4" x14ac:dyDescent="0.25">
      <c r="A35" t="s">
        <v>121</v>
      </c>
      <c r="B35" t="s">
        <v>122</v>
      </c>
      <c r="C35" t="s">
        <v>123</v>
      </c>
      <c r="D35" t="s">
        <v>124</v>
      </c>
    </row>
    <row r="36" spans="1:4" x14ac:dyDescent="0.25">
      <c r="A36" t="s">
        <v>125</v>
      </c>
      <c r="B36" t="s">
        <v>126</v>
      </c>
      <c r="C36" t="s">
        <v>127</v>
      </c>
      <c r="D36" t="s">
        <v>128</v>
      </c>
    </row>
    <row r="37" spans="1:4" x14ac:dyDescent="0.25">
      <c r="A37" t="s">
        <v>129</v>
      </c>
      <c r="B37" t="s">
        <v>130</v>
      </c>
      <c r="C37" t="s">
        <v>36</v>
      </c>
      <c r="D37" t="s">
        <v>36</v>
      </c>
    </row>
    <row r="38" spans="1:4" x14ac:dyDescent="0.25">
      <c r="A38" t="s">
        <v>131</v>
      </c>
      <c r="B38" t="s">
        <v>93</v>
      </c>
      <c r="C38" t="s">
        <v>132</v>
      </c>
      <c r="D38" t="s">
        <v>133</v>
      </c>
    </row>
    <row r="39" spans="1:4" x14ac:dyDescent="0.25">
      <c r="A39" t="s">
        <v>134</v>
      </c>
      <c r="B39" t="s">
        <v>95</v>
      </c>
      <c r="C39" t="s">
        <v>36</v>
      </c>
      <c r="D39" t="s">
        <v>36</v>
      </c>
    </row>
    <row r="40" spans="1:4" x14ac:dyDescent="0.25">
      <c r="A40" t="s">
        <v>135</v>
      </c>
      <c r="B40" t="s">
        <v>136</v>
      </c>
      <c r="C40" t="s">
        <v>36</v>
      </c>
      <c r="D40" t="s">
        <v>36</v>
      </c>
    </row>
    <row r="41" spans="1:4" x14ac:dyDescent="0.25">
      <c r="A41" t="s">
        <v>137</v>
      </c>
      <c r="B41" t="s">
        <v>138</v>
      </c>
      <c r="C41" t="s">
        <v>36</v>
      </c>
      <c r="D41" t="s">
        <v>36</v>
      </c>
    </row>
    <row r="42" spans="1:4" x14ac:dyDescent="0.25">
      <c r="A42" t="s">
        <v>139</v>
      </c>
      <c r="B42" t="s">
        <v>140</v>
      </c>
      <c r="C42" t="s">
        <v>36</v>
      </c>
      <c r="D42" t="s">
        <v>36</v>
      </c>
    </row>
    <row r="43" spans="1:4" x14ac:dyDescent="0.25">
      <c r="A43" t="s">
        <v>141</v>
      </c>
      <c r="B43" t="s">
        <v>142</v>
      </c>
      <c r="C43" t="s">
        <v>36</v>
      </c>
      <c r="D43" t="s">
        <v>36</v>
      </c>
    </row>
    <row r="44" spans="1:4" x14ac:dyDescent="0.25">
      <c r="A44" t="s">
        <v>143</v>
      </c>
      <c r="B44" t="s">
        <v>144</v>
      </c>
    </row>
    <row r="45" spans="1:4" x14ac:dyDescent="0.25">
      <c r="A45" t="s">
        <v>145</v>
      </c>
      <c r="B45" t="s">
        <v>146</v>
      </c>
      <c r="C45" s="3" t="s">
        <v>147</v>
      </c>
      <c r="D45" s="3" t="s">
        <v>148</v>
      </c>
    </row>
    <row r="46" spans="1:4" x14ac:dyDescent="0.25">
      <c r="A46" t="s">
        <v>149</v>
      </c>
      <c r="B46" t="s">
        <v>150</v>
      </c>
      <c r="C46" s="3" t="s">
        <v>151</v>
      </c>
      <c r="D46" s="3" t="s">
        <v>152</v>
      </c>
    </row>
    <row r="47" spans="1:4" x14ac:dyDescent="0.25">
      <c r="A47" t="s">
        <v>153</v>
      </c>
      <c r="B47" t="s">
        <v>154</v>
      </c>
      <c r="C47" s="3" t="s">
        <v>155</v>
      </c>
      <c r="D47" s="3" t="s">
        <v>156</v>
      </c>
    </row>
    <row r="48" spans="1:4" x14ac:dyDescent="0.25">
      <c r="A48" t="s">
        <v>157</v>
      </c>
      <c r="B48" t="s">
        <v>158</v>
      </c>
    </row>
    <row r="49" spans="1:4" x14ac:dyDescent="0.25">
      <c r="A49" t="s">
        <v>159</v>
      </c>
      <c r="B49" t="s">
        <v>160</v>
      </c>
      <c r="C49" s="3" t="s">
        <v>161</v>
      </c>
      <c r="D49" s="3" t="s">
        <v>162</v>
      </c>
    </row>
    <row r="50" spans="1:4" x14ac:dyDescent="0.25">
      <c r="A50" t="s">
        <v>163</v>
      </c>
      <c r="B50" t="s">
        <v>164</v>
      </c>
      <c r="C50" s="3" t="s">
        <v>165</v>
      </c>
      <c r="D50" s="3" t="s">
        <v>166</v>
      </c>
    </row>
    <row r="51" spans="1:4" x14ac:dyDescent="0.25">
      <c r="A51" t="s">
        <v>167</v>
      </c>
      <c r="B51" t="s">
        <v>168</v>
      </c>
      <c r="C51" s="3" t="s">
        <v>169</v>
      </c>
      <c r="D51" s="3" t="s">
        <v>170</v>
      </c>
    </row>
    <row r="52" spans="1:4" x14ac:dyDescent="0.25">
      <c r="A52" t="s">
        <v>171</v>
      </c>
      <c r="B52" t="s">
        <v>172</v>
      </c>
    </row>
    <row r="53" spans="1:4" x14ac:dyDescent="0.25">
      <c r="A53" t="s">
        <v>173</v>
      </c>
      <c r="B53" t="s">
        <v>174</v>
      </c>
      <c r="C53" s="3" t="s">
        <v>175</v>
      </c>
      <c r="D53" s="3" t="s">
        <v>176</v>
      </c>
    </row>
    <row r="54" spans="1:4" x14ac:dyDescent="0.25">
      <c r="A54" t="s">
        <v>177</v>
      </c>
      <c r="B54" t="s">
        <v>178</v>
      </c>
      <c r="C54" s="3" t="s">
        <v>179</v>
      </c>
      <c r="D54" s="3" t="s">
        <v>180</v>
      </c>
    </row>
    <row r="55" spans="1:4" x14ac:dyDescent="0.25">
      <c r="A55" t="s">
        <v>181</v>
      </c>
      <c r="B55" t="s">
        <v>182</v>
      </c>
      <c r="C55" s="3" t="s">
        <v>183</v>
      </c>
      <c r="D55" s="3" t="s">
        <v>184</v>
      </c>
    </row>
    <row r="56" spans="1:4" x14ac:dyDescent="0.25">
      <c r="A56" t="s">
        <v>185</v>
      </c>
      <c r="B56" t="s">
        <v>186</v>
      </c>
      <c r="C56" s="3" t="s">
        <v>187</v>
      </c>
      <c r="D56" s="3" t="s">
        <v>188</v>
      </c>
    </row>
    <row r="57" spans="1:4" x14ac:dyDescent="0.25">
      <c r="A57" t="s">
        <v>189</v>
      </c>
      <c r="B57" t="s">
        <v>190</v>
      </c>
      <c r="D57" s="3" t="s">
        <v>36</v>
      </c>
    </row>
    <row r="58" spans="1:4" x14ac:dyDescent="0.25">
      <c r="A58" t="s">
        <v>191</v>
      </c>
      <c r="B58" t="s">
        <v>192</v>
      </c>
      <c r="D58" s="3" t="s">
        <v>36</v>
      </c>
    </row>
    <row r="59" spans="1:4" x14ac:dyDescent="0.25">
      <c r="A59" t="s">
        <v>193</v>
      </c>
      <c r="B59" t="s">
        <v>194</v>
      </c>
      <c r="D59" s="3" t="s">
        <v>36</v>
      </c>
    </row>
    <row r="60" spans="1:4" x14ac:dyDescent="0.25">
      <c r="A60" t="s">
        <v>195</v>
      </c>
      <c r="B60" t="s">
        <v>196</v>
      </c>
      <c r="C60" s="3" t="s">
        <v>197</v>
      </c>
      <c r="D60" s="3" t="s">
        <v>198</v>
      </c>
    </row>
    <row r="61" spans="1:4" x14ac:dyDescent="0.25">
      <c r="A61" t="s">
        <v>199</v>
      </c>
      <c r="B61" t="s">
        <v>200</v>
      </c>
      <c r="C61" s="3" t="s">
        <v>201</v>
      </c>
      <c r="D61" s="3" t="s">
        <v>202</v>
      </c>
    </row>
    <row r="62" spans="1:4" x14ac:dyDescent="0.25">
      <c r="A62" t="s">
        <v>203</v>
      </c>
      <c r="B62" t="s">
        <v>204</v>
      </c>
      <c r="C62" s="3" t="s">
        <v>205</v>
      </c>
      <c r="D62" s="3" t="s">
        <v>206</v>
      </c>
    </row>
    <row r="63" spans="1:4" x14ac:dyDescent="0.25">
      <c r="A63" t="s">
        <v>207</v>
      </c>
      <c r="B63" t="s">
        <v>208</v>
      </c>
      <c r="C63" s="3" t="s">
        <v>209</v>
      </c>
      <c r="D63" s="3" t="s">
        <v>210</v>
      </c>
    </row>
    <row r="64" spans="1:4" x14ac:dyDescent="0.25">
      <c r="A64" t="s">
        <v>211</v>
      </c>
      <c r="B64" t="s">
        <v>212</v>
      </c>
      <c r="C64" s="3" t="s">
        <v>213</v>
      </c>
      <c r="D64" s="3" t="s">
        <v>214</v>
      </c>
    </row>
    <row r="65" spans="1:4" x14ac:dyDescent="0.25">
      <c r="A65" t="s">
        <v>215</v>
      </c>
      <c r="B65" t="s">
        <v>216</v>
      </c>
      <c r="C65" s="3" t="s">
        <v>217</v>
      </c>
      <c r="D65" s="3" t="s">
        <v>218</v>
      </c>
    </row>
    <row r="66" spans="1:4" x14ac:dyDescent="0.25">
      <c r="A66" t="s">
        <v>219</v>
      </c>
      <c r="B66" t="s">
        <v>220</v>
      </c>
      <c r="C66" s="3" t="s">
        <v>221</v>
      </c>
      <c r="D66" s="3" t="s">
        <v>222</v>
      </c>
    </row>
    <row r="67" spans="1:4" x14ac:dyDescent="0.25">
      <c r="A67" t="s">
        <v>223</v>
      </c>
      <c r="B67" t="s">
        <v>224</v>
      </c>
      <c r="C67" s="3" t="s">
        <v>225</v>
      </c>
      <c r="D67" s="3" t="s">
        <v>226</v>
      </c>
    </row>
    <row r="68" spans="1:4" x14ac:dyDescent="0.25">
      <c r="A68" t="s">
        <v>227</v>
      </c>
      <c r="B68" t="s">
        <v>228</v>
      </c>
      <c r="C68" s="3" t="s">
        <v>36</v>
      </c>
      <c r="D68" s="3" t="s">
        <v>36</v>
      </c>
    </row>
    <row r="69" spans="1:4" x14ac:dyDescent="0.25">
      <c r="A69" t="s">
        <v>229</v>
      </c>
      <c r="B69" t="s">
        <v>230</v>
      </c>
      <c r="C69" s="3" t="s">
        <v>231</v>
      </c>
      <c r="D69" s="3" t="s">
        <v>232</v>
      </c>
    </row>
    <row r="70" spans="1:4" x14ac:dyDescent="0.25">
      <c r="A70" t="s">
        <v>233</v>
      </c>
      <c r="B70" t="s">
        <v>234</v>
      </c>
      <c r="C70" s="3" t="s">
        <v>235</v>
      </c>
      <c r="D70" s="3" t="s">
        <v>236</v>
      </c>
    </row>
    <row r="71" spans="1:4" x14ac:dyDescent="0.25">
      <c r="A71" t="s">
        <v>237</v>
      </c>
      <c r="B71" t="s">
        <v>238</v>
      </c>
      <c r="C71" s="3" t="s">
        <v>239</v>
      </c>
      <c r="D71" s="3" t="s">
        <v>240</v>
      </c>
    </row>
    <row r="72" spans="1:4" x14ac:dyDescent="0.25">
      <c r="A72" t="s">
        <v>241</v>
      </c>
      <c r="B72" t="s">
        <v>242</v>
      </c>
      <c r="C72" s="3" t="s">
        <v>243</v>
      </c>
      <c r="D72" s="3" t="s">
        <v>244</v>
      </c>
    </row>
    <row r="73" spans="1:4" x14ac:dyDescent="0.25">
      <c r="A73" t="s">
        <v>245</v>
      </c>
      <c r="B73" t="s">
        <v>246</v>
      </c>
      <c r="C73" s="3" t="s">
        <v>36</v>
      </c>
      <c r="D73" s="3" t="s">
        <v>36</v>
      </c>
    </row>
    <row r="74" spans="1:4" x14ac:dyDescent="0.25">
      <c r="A74" t="s">
        <v>247</v>
      </c>
      <c r="B74" t="s">
        <v>248</v>
      </c>
      <c r="C74" s="3" t="s">
        <v>36</v>
      </c>
      <c r="D74" s="3" t="s">
        <v>36</v>
      </c>
    </row>
    <row r="75" spans="1:4" x14ac:dyDescent="0.25">
      <c r="A75" t="s">
        <v>249</v>
      </c>
      <c r="B75" t="s">
        <v>250</v>
      </c>
      <c r="C75" s="3" t="s">
        <v>251</v>
      </c>
      <c r="D75" s="3" t="s">
        <v>252</v>
      </c>
    </row>
    <row r="76" spans="1:4" x14ac:dyDescent="0.25">
      <c r="A76" t="s">
        <v>253</v>
      </c>
      <c r="B76" t="s">
        <v>254</v>
      </c>
      <c r="C76" s="3" t="s">
        <v>36</v>
      </c>
      <c r="D76" s="3" t="s">
        <v>36</v>
      </c>
    </row>
    <row r="77" spans="1:4" x14ac:dyDescent="0.25">
      <c r="A77" t="s">
        <v>255</v>
      </c>
      <c r="B77" t="s">
        <v>256</v>
      </c>
      <c r="C77" s="3" t="s">
        <v>257</v>
      </c>
      <c r="D77" s="3" t="s">
        <v>258</v>
      </c>
    </row>
    <row r="78" spans="1:4" x14ac:dyDescent="0.25">
      <c r="A78" t="s">
        <v>259</v>
      </c>
      <c r="B78" t="s">
        <v>260</v>
      </c>
      <c r="C78" s="3" t="s">
        <v>261</v>
      </c>
      <c r="D78" s="3" t="s">
        <v>262</v>
      </c>
    </row>
    <row r="79" spans="1:4" x14ac:dyDescent="0.25">
      <c r="A79" t="s">
        <v>263</v>
      </c>
      <c r="B79" t="s">
        <v>264</v>
      </c>
      <c r="C79" s="3" t="s">
        <v>265</v>
      </c>
      <c r="D79" s="3" t="s">
        <v>266</v>
      </c>
    </row>
    <row r="80" spans="1:4" x14ac:dyDescent="0.25">
      <c r="A80" t="s">
        <v>267</v>
      </c>
      <c r="B80" t="s">
        <v>268</v>
      </c>
      <c r="C80" s="3" t="s">
        <v>269</v>
      </c>
      <c r="D80" s="3" t="s">
        <v>270</v>
      </c>
    </row>
    <row r="81" spans="1:4" x14ac:dyDescent="0.25">
      <c r="A81" t="s">
        <v>271</v>
      </c>
      <c r="B81" t="s">
        <v>272</v>
      </c>
      <c r="C81" s="3" t="s">
        <v>273</v>
      </c>
      <c r="D81" s="3" t="s">
        <v>274</v>
      </c>
    </row>
    <row r="82" spans="1:4" x14ac:dyDescent="0.25">
      <c r="A82" t="s">
        <v>275</v>
      </c>
      <c r="B82" t="s">
        <v>276</v>
      </c>
      <c r="C82" s="3" t="s">
        <v>277</v>
      </c>
      <c r="D82" s="3" t="s">
        <v>278</v>
      </c>
    </row>
    <row r="83" spans="1:4" x14ac:dyDescent="0.25">
      <c r="A83" t="s">
        <v>279</v>
      </c>
      <c r="B83" t="s">
        <v>280</v>
      </c>
      <c r="C83" s="3" t="s">
        <v>281</v>
      </c>
      <c r="D83" s="3" t="s">
        <v>282</v>
      </c>
    </row>
    <row r="84" spans="1:4" x14ac:dyDescent="0.25">
      <c r="A84" t="s">
        <v>283</v>
      </c>
      <c r="B84" t="s">
        <v>284</v>
      </c>
      <c r="C84" s="3" t="s">
        <v>285</v>
      </c>
      <c r="D84" s="3" t="s">
        <v>286</v>
      </c>
    </row>
    <row r="85" spans="1:4" x14ac:dyDescent="0.25">
      <c r="A85" t="s">
        <v>287</v>
      </c>
      <c r="B85" t="s">
        <v>288</v>
      </c>
      <c r="C85" s="3" t="s">
        <v>289</v>
      </c>
      <c r="D85" s="3" t="s">
        <v>290</v>
      </c>
    </row>
    <row r="86" spans="1:4" x14ac:dyDescent="0.25">
      <c r="A86" t="s">
        <v>291</v>
      </c>
      <c r="B86" t="s">
        <v>292</v>
      </c>
      <c r="C86" s="3" t="s">
        <v>293</v>
      </c>
      <c r="D86" s="3" t="s">
        <v>294</v>
      </c>
    </row>
    <row r="87" spans="1:4" x14ac:dyDescent="0.25">
      <c r="A87" t="s">
        <v>295</v>
      </c>
      <c r="B87" t="s">
        <v>296</v>
      </c>
      <c r="C87" s="3" t="s">
        <v>297</v>
      </c>
      <c r="D87" s="3" t="s">
        <v>298</v>
      </c>
    </row>
    <row r="88" spans="1:4" x14ac:dyDescent="0.25">
      <c r="A88" t="s">
        <v>299</v>
      </c>
      <c r="B88" t="s">
        <v>300</v>
      </c>
      <c r="C88" s="3" t="s">
        <v>301</v>
      </c>
      <c r="D88" s="3" t="s">
        <v>302</v>
      </c>
    </row>
    <row r="89" spans="1:4" x14ac:dyDescent="0.25">
      <c r="A89" t="s">
        <v>303</v>
      </c>
      <c r="B89" t="s">
        <v>304</v>
      </c>
      <c r="C89" s="3" t="s">
        <v>36</v>
      </c>
      <c r="D89" s="3" t="s">
        <v>36</v>
      </c>
    </row>
    <row r="90" spans="1:4" x14ac:dyDescent="0.25">
      <c r="A90" t="s">
        <v>305</v>
      </c>
      <c r="B90" t="s">
        <v>306</v>
      </c>
      <c r="C90" s="3" t="s">
        <v>36</v>
      </c>
      <c r="D90" s="3" t="s">
        <v>36</v>
      </c>
    </row>
    <row r="91" spans="1:4" x14ac:dyDescent="0.25">
      <c r="A91" t="s">
        <v>307</v>
      </c>
      <c r="B91" t="s">
        <v>308</v>
      </c>
      <c r="C91" s="3" t="s">
        <v>36</v>
      </c>
      <c r="D91" s="3" t="s">
        <v>36</v>
      </c>
    </row>
    <row r="92" spans="1:4" x14ac:dyDescent="0.25">
      <c r="A92" t="s">
        <v>309</v>
      </c>
      <c r="B92" t="s">
        <v>310</v>
      </c>
      <c r="C92" s="3" t="s">
        <v>311</v>
      </c>
      <c r="D92" s="3" t="s">
        <v>312</v>
      </c>
    </row>
    <row r="93" spans="1:4" x14ac:dyDescent="0.25">
      <c r="A93" t="s">
        <v>313</v>
      </c>
      <c r="B93" t="s">
        <v>314</v>
      </c>
      <c r="C93" s="3" t="s">
        <v>315</v>
      </c>
      <c r="D93" s="3" t="s">
        <v>316</v>
      </c>
    </row>
    <row r="94" spans="1:4" x14ac:dyDescent="0.25">
      <c r="A94" t="s">
        <v>317</v>
      </c>
      <c r="B94" t="s">
        <v>318</v>
      </c>
      <c r="C94" s="3" t="s">
        <v>36</v>
      </c>
      <c r="D94" s="3" t="s">
        <v>36</v>
      </c>
    </row>
    <row r="95" spans="1:4" x14ac:dyDescent="0.25">
      <c r="A95" t="s">
        <v>319</v>
      </c>
      <c r="B95" t="s">
        <v>320</v>
      </c>
      <c r="C95" s="3" t="s">
        <v>321</v>
      </c>
      <c r="D95" s="3" t="s">
        <v>322</v>
      </c>
    </row>
    <row r="96" spans="1:4" x14ac:dyDescent="0.25">
      <c r="A96" t="s">
        <v>323</v>
      </c>
      <c r="B96" t="s">
        <v>324</v>
      </c>
      <c r="C96" s="3" t="s">
        <v>325</v>
      </c>
      <c r="D96" s="3" t="s">
        <v>326</v>
      </c>
    </row>
    <row r="97" spans="1:4" x14ac:dyDescent="0.25">
      <c r="A97" t="s">
        <v>327</v>
      </c>
      <c r="B97" t="s">
        <v>328</v>
      </c>
      <c r="C97" s="3" t="s">
        <v>325</v>
      </c>
      <c r="D97" s="3" t="s">
        <v>329</v>
      </c>
    </row>
    <row r="98" spans="1:4" x14ac:dyDescent="0.25">
      <c r="A98" t="s">
        <v>330</v>
      </c>
      <c r="B98" t="s">
        <v>331</v>
      </c>
      <c r="C98" s="3" t="s">
        <v>332</v>
      </c>
      <c r="D98" s="3" t="s">
        <v>333</v>
      </c>
    </row>
    <row r="99" spans="1:4" x14ac:dyDescent="0.25">
      <c r="A99" t="s">
        <v>334</v>
      </c>
      <c r="B99" t="s">
        <v>335</v>
      </c>
      <c r="C99" s="3" t="s">
        <v>336</v>
      </c>
      <c r="D99" s="3" t="s">
        <v>36</v>
      </c>
    </row>
    <row r="100" spans="1:4" x14ac:dyDescent="0.25">
      <c r="A100" t="s">
        <v>337</v>
      </c>
      <c r="B100" t="s">
        <v>338</v>
      </c>
      <c r="C100" s="3" t="s">
        <v>339</v>
      </c>
      <c r="D100" s="3" t="s">
        <v>340</v>
      </c>
    </row>
    <row r="101" spans="1:4" x14ac:dyDescent="0.25">
      <c r="A101" t="s">
        <v>341</v>
      </c>
      <c r="B101" t="s">
        <v>342</v>
      </c>
      <c r="C101" s="3" t="s">
        <v>343</v>
      </c>
      <c r="D101" s="3" t="s">
        <v>344</v>
      </c>
    </row>
    <row r="102" spans="1:4" x14ac:dyDescent="0.25">
      <c r="A102" t="s">
        <v>345</v>
      </c>
      <c r="B102" t="s">
        <v>346</v>
      </c>
      <c r="C102" s="3" t="s">
        <v>347</v>
      </c>
      <c r="D102" s="3" t="s">
        <v>348</v>
      </c>
    </row>
    <row r="103" spans="1:4" x14ac:dyDescent="0.25">
      <c r="A103" t="s">
        <v>349</v>
      </c>
      <c r="B103" t="s">
        <v>350</v>
      </c>
      <c r="C103" s="3" t="s">
        <v>351</v>
      </c>
      <c r="D103" s="3" t="s">
        <v>352</v>
      </c>
    </row>
    <row r="104" spans="1:4" x14ac:dyDescent="0.25">
      <c r="A104" t="s">
        <v>353</v>
      </c>
      <c r="B104" t="s">
        <v>354</v>
      </c>
      <c r="C104" s="3" t="s">
        <v>36</v>
      </c>
      <c r="D104" s="3" t="s">
        <v>355</v>
      </c>
    </row>
    <row r="105" spans="1:4" x14ac:dyDescent="0.25">
      <c r="A105" t="s">
        <v>356</v>
      </c>
      <c r="B105" t="s">
        <v>357</v>
      </c>
      <c r="C105" s="3" t="s">
        <v>358</v>
      </c>
      <c r="D105" s="3" t="s">
        <v>359</v>
      </c>
    </row>
    <row r="106" spans="1:4" x14ac:dyDescent="0.25">
      <c r="A106" t="s">
        <v>360</v>
      </c>
      <c r="B106" t="s">
        <v>361</v>
      </c>
      <c r="C106" s="3" t="s">
        <v>362</v>
      </c>
      <c r="D106" s="3" t="s">
        <v>363</v>
      </c>
    </row>
    <row r="107" spans="1:4" x14ac:dyDescent="0.25">
      <c r="A107" t="s">
        <v>364</v>
      </c>
      <c r="B107" t="s">
        <v>365</v>
      </c>
      <c r="C107" s="3" t="s">
        <v>366</v>
      </c>
      <c r="D107" s="3" t="s">
        <v>367</v>
      </c>
    </row>
    <row r="108" spans="1:4" x14ac:dyDescent="0.25">
      <c r="A108" t="s">
        <v>368</v>
      </c>
      <c r="B108" t="s">
        <v>369</v>
      </c>
      <c r="C108" s="3" t="s">
        <v>370</v>
      </c>
      <c r="D108" s="3" t="s">
        <v>367</v>
      </c>
    </row>
    <row r="109" spans="1:4" x14ac:dyDescent="0.25">
      <c r="A109" t="s">
        <v>371</v>
      </c>
      <c r="B109" t="s">
        <v>372</v>
      </c>
      <c r="C109" s="3" t="s">
        <v>373</v>
      </c>
      <c r="D109" s="3" t="s">
        <v>374</v>
      </c>
    </row>
    <row r="110" spans="1:4" x14ac:dyDescent="0.25">
      <c r="A110" t="s">
        <v>375</v>
      </c>
      <c r="B110" t="s">
        <v>376</v>
      </c>
      <c r="C110" s="3" t="s">
        <v>373</v>
      </c>
      <c r="D110" s="3" t="s">
        <v>374</v>
      </c>
    </row>
    <row r="111" spans="1:4" x14ac:dyDescent="0.25">
      <c r="A111" t="s">
        <v>377</v>
      </c>
      <c r="B111" t="s">
        <v>378</v>
      </c>
      <c r="C111" s="3" t="s">
        <v>36</v>
      </c>
      <c r="D111" s="3" t="s">
        <v>36</v>
      </c>
    </row>
    <row r="112" spans="1:4" x14ac:dyDescent="0.25">
      <c r="A112" t="s">
        <v>379</v>
      </c>
      <c r="B112" t="s">
        <v>380</v>
      </c>
      <c r="C112" s="3" t="s">
        <v>381</v>
      </c>
      <c r="D112" s="3" t="s">
        <v>382</v>
      </c>
    </row>
    <row r="113" spans="1:4" x14ac:dyDescent="0.25">
      <c r="A113" t="s">
        <v>383</v>
      </c>
      <c r="B113" t="s">
        <v>376</v>
      </c>
      <c r="C113" s="3" t="s">
        <v>384</v>
      </c>
      <c r="D113" s="3" t="s">
        <v>36</v>
      </c>
    </row>
    <row r="114" spans="1:4" x14ac:dyDescent="0.25">
      <c r="A114" t="s">
        <v>385</v>
      </c>
      <c r="B114" t="s">
        <v>378</v>
      </c>
      <c r="C114" s="3" t="s">
        <v>386</v>
      </c>
      <c r="D114" s="3" t="s">
        <v>387</v>
      </c>
    </row>
    <row r="115" spans="1:4" x14ac:dyDescent="0.25">
      <c r="A115" t="s">
        <v>388</v>
      </c>
      <c r="B115" t="s">
        <v>389</v>
      </c>
      <c r="C115" s="3" t="s">
        <v>390</v>
      </c>
      <c r="D115" s="3" t="s">
        <v>36</v>
      </c>
    </row>
    <row r="116" spans="1:4" x14ac:dyDescent="0.25">
      <c r="A116" t="s">
        <v>391</v>
      </c>
      <c r="B116" t="s">
        <v>392</v>
      </c>
      <c r="C116" s="3" t="s">
        <v>393</v>
      </c>
      <c r="D116" s="3" t="s">
        <v>36</v>
      </c>
    </row>
    <row r="117" spans="1:4" x14ac:dyDescent="0.25">
      <c r="A117" t="s">
        <v>394</v>
      </c>
      <c r="B117" t="s">
        <v>395</v>
      </c>
      <c r="C117" s="3" t="s">
        <v>36</v>
      </c>
      <c r="D117" s="3" t="s">
        <v>36</v>
      </c>
    </row>
    <row r="118" spans="1:4" x14ac:dyDescent="0.25">
      <c r="A118" t="s">
        <v>396</v>
      </c>
      <c r="B118" t="s">
        <v>186</v>
      </c>
      <c r="C118" s="3" t="s">
        <v>36</v>
      </c>
      <c r="D118" s="3" t="s">
        <v>36</v>
      </c>
    </row>
    <row r="119" spans="1:4" x14ac:dyDescent="0.25">
      <c r="A119" t="s">
        <v>397</v>
      </c>
      <c r="B119" t="s">
        <v>398</v>
      </c>
    </row>
    <row r="120" spans="1:4" x14ac:dyDescent="0.25">
      <c r="A120" t="s">
        <v>399</v>
      </c>
      <c r="B120" t="s">
        <v>400</v>
      </c>
      <c r="C120" s="3" t="s">
        <v>401</v>
      </c>
      <c r="D120" s="3" t="s">
        <v>402</v>
      </c>
    </row>
    <row r="121" spans="1:4" x14ac:dyDescent="0.25">
      <c r="A121" t="s">
        <v>403</v>
      </c>
      <c r="B121" t="s">
        <v>404</v>
      </c>
      <c r="C121" s="3" t="s">
        <v>405</v>
      </c>
      <c r="D121" s="3" t="s">
        <v>406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N10"/>
  <sheetViews>
    <sheetView workbookViewId="0"/>
  </sheetViews>
  <sheetFormatPr baseColWidth="10" defaultRowHeight="15" x14ac:dyDescent="0.25"/>
  <cols>
    <col min="1" max="1" width="26.85546875" bestFit="1" customWidth="1"/>
    <col min="2" max="2" width="20.7109375" customWidth="1"/>
    <col min="3" max="3" width="14.28515625" bestFit="1" customWidth="1"/>
    <col min="4" max="4" width="27" bestFit="1" customWidth="1"/>
    <col min="5" max="8" width="13.7109375" customWidth="1"/>
    <col min="9" max="9" width="24.42578125" bestFit="1" customWidth="1"/>
  </cols>
  <sheetData>
    <row r="1" spans="1:14" x14ac:dyDescent="0.25">
      <c r="A1" t="s">
        <v>407</v>
      </c>
      <c r="B1" t="s">
        <v>408</v>
      </c>
      <c r="C1" t="s">
        <v>409</v>
      </c>
      <c r="D1" t="s">
        <v>410</v>
      </c>
      <c r="E1" t="s">
        <v>411</v>
      </c>
      <c r="F1" t="s">
        <v>412</v>
      </c>
      <c r="G1" t="s">
        <v>413</v>
      </c>
      <c r="H1" t="s">
        <v>414</v>
      </c>
      <c r="I1" t="s">
        <v>415</v>
      </c>
      <c r="L1" t="str">
        <f>C1</f>
        <v>SALDO_INICIAL</v>
      </c>
      <c r="M1" t="str">
        <f>D1</f>
        <v>AJUSTES_INCORPORACIONES</v>
      </c>
      <c r="N1" t="str">
        <f>E1</f>
        <v>DEPURACION</v>
      </c>
    </row>
    <row r="2" spans="1:14" x14ac:dyDescent="0.25">
      <c r="K2" t="str">
        <f>"L550."&amp;A2</f>
        <v>L550.</v>
      </c>
      <c r="L2">
        <f>IFERROR(VALUE(C2),0)</f>
        <v>0</v>
      </c>
      <c r="M2">
        <f>IFERROR(VALUE(D2),0)</f>
        <v>0</v>
      </c>
      <c r="N2">
        <f>IFERROR(VALUE(E2),0)</f>
        <v>0</v>
      </c>
    </row>
    <row r="3" spans="1:14" x14ac:dyDescent="0.25">
      <c r="K3" t="str">
        <f t="shared" ref="K3:K10" si="0">"L550."&amp;A3</f>
        <v>L550.</v>
      </c>
      <c r="L3">
        <f t="shared" ref="L3:L10" si="1">IFERROR(VALUE(C3),0)</f>
        <v>0</v>
      </c>
      <c r="M3">
        <f t="shared" ref="M3:M10" si="2">IFERROR(VALUE(D3),0)</f>
        <v>0</v>
      </c>
      <c r="N3">
        <f t="shared" ref="N3:N10" si="3">IFERROR(VALUE(E3),0)</f>
        <v>0</v>
      </c>
    </row>
    <row r="4" spans="1:14" x14ac:dyDescent="0.25">
      <c r="K4" t="str">
        <f t="shared" si="0"/>
        <v>L550.</v>
      </c>
      <c r="L4">
        <f t="shared" si="1"/>
        <v>0</v>
      </c>
      <c r="M4">
        <f t="shared" si="2"/>
        <v>0</v>
      </c>
      <c r="N4">
        <f t="shared" si="3"/>
        <v>0</v>
      </c>
    </row>
    <row r="5" spans="1:14" x14ac:dyDescent="0.25">
      <c r="K5" t="str">
        <f t="shared" si="0"/>
        <v>L550.</v>
      </c>
      <c r="L5">
        <f t="shared" si="1"/>
        <v>0</v>
      </c>
      <c r="M5">
        <f t="shared" si="2"/>
        <v>0</v>
      </c>
      <c r="N5">
        <f t="shared" si="3"/>
        <v>0</v>
      </c>
    </row>
    <row r="6" spans="1:14" x14ac:dyDescent="0.25">
      <c r="K6" t="str">
        <f t="shared" si="0"/>
        <v>L550.</v>
      </c>
      <c r="L6">
        <f t="shared" si="1"/>
        <v>0</v>
      </c>
      <c r="M6">
        <f t="shared" si="2"/>
        <v>0</v>
      </c>
      <c r="N6">
        <f t="shared" si="3"/>
        <v>0</v>
      </c>
    </row>
    <row r="7" spans="1:14" x14ac:dyDescent="0.25">
      <c r="K7" t="str">
        <f t="shared" si="0"/>
        <v>L550.</v>
      </c>
      <c r="L7">
        <f t="shared" si="1"/>
        <v>0</v>
      </c>
      <c r="M7">
        <f t="shared" si="2"/>
        <v>0</v>
      </c>
      <c r="N7">
        <f t="shared" si="3"/>
        <v>0</v>
      </c>
    </row>
    <row r="8" spans="1:14" x14ac:dyDescent="0.25">
      <c r="K8" t="str">
        <f t="shared" si="0"/>
        <v>L550.</v>
      </c>
      <c r="L8">
        <f t="shared" si="1"/>
        <v>0</v>
      </c>
      <c r="M8">
        <f t="shared" si="2"/>
        <v>0</v>
      </c>
      <c r="N8">
        <f t="shared" si="3"/>
        <v>0</v>
      </c>
    </row>
    <row r="9" spans="1:14" x14ac:dyDescent="0.25">
      <c r="K9" t="str">
        <f t="shared" si="0"/>
        <v>L550.</v>
      </c>
      <c r="L9">
        <f t="shared" si="1"/>
        <v>0</v>
      </c>
      <c r="M9">
        <f t="shared" si="2"/>
        <v>0</v>
      </c>
      <c r="N9">
        <f t="shared" si="3"/>
        <v>0</v>
      </c>
    </row>
    <row r="10" spans="1:14" x14ac:dyDescent="0.25">
      <c r="K10" t="str">
        <f t="shared" si="0"/>
        <v>L550.</v>
      </c>
      <c r="L10">
        <f t="shared" si="1"/>
        <v>0</v>
      </c>
      <c r="M10">
        <f t="shared" si="2"/>
        <v>0</v>
      </c>
      <c r="N10">
        <f t="shared" si="3"/>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E100"/>
  <sheetViews>
    <sheetView workbookViewId="0"/>
  </sheetViews>
  <sheetFormatPr baseColWidth="10" defaultRowHeight="15" x14ac:dyDescent="0.25"/>
  <cols>
    <col min="2" max="2" width="26.85546875" bestFit="1" customWidth="1"/>
    <col min="3" max="3" width="20.7109375" customWidth="1"/>
    <col min="4" max="5" width="13.7109375" customWidth="1"/>
  </cols>
  <sheetData>
    <row r="1" spans="1:5" x14ac:dyDescent="0.25">
      <c r="B1" t="s">
        <v>407</v>
      </c>
      <c r="C1" t="s">
        <v>408</v>
      </c>
      <c r="D1" t="s">
        <v>416</v>
      </c>
      <c r="E1" t="s">
        <v>413</v>
      </c>
    </row>
    <row r="2" spans="1:5" x14ac:dyDescent="0.25">
      <c r="A2" t="str">
        <f>"L550."&amp;B2&amp;"-"&amp;D2</f>
        <v>L550.-</v>
      </c>
    </row>
    <row r="3" spans="1:5" x14ac:dyDescent="0.25">
      <c r="A3" t="str">
        <f t="shared" ref="A3:A66" si="0">"L550."&amp;B3&amp;"-"&amp;D3</f>
        <v>L550.-</v>
      </c>
    </row>
    <row r="4" spans="1:5" x14ac:dyDescent="0.25">
      <c r="A4" t="str">
        <f t="shared" si="0"/>
        <v>L550.-</v>
      </c>
    </row>
    <row r="5" spans="1:5" x14ac:dyDescent="0.25">
      <c r="A5" t="str">
        <f t="shared" si="0"/>
        <v>L550.-</v>
      </c>
    </row>
    <row r="6" spans="1:5" x14ac:dyDescent="0.25">
      <c r="A6" t="str">
        <f t="shared" si="0"/>
        <v>L550.-</v>
      </c>
    </row>
    <row r="7" spans="1:5" x14ac:dyDescent="0.25">
      <c r="A7" t="str">
        <f t="shared" si="0"/>
        <v>L550.-</v>
      </c>
    </row>
    <row r="8" spans="1:5" x14ac:dyDescent="0.25">
      <c r="A8" t="str">
        <f t="shared" si="0"/>
        <v>L550.-</v>
      </c>
    </row>
    <row r="9" spans="1:5" x14ac:dyDescent="0.25">
      <c r="A9" t="str">
        <f t="shared" si="0"/>
        <v>L550.-</v>
      </c>
    </row>
    <row r="10" spans="1:5" x14ac:dyDescent="0.25">
      <c r="A10" t="str">
        <f t="shared" si="0"/>
        <v>L550.-</v>
      </c>
    </row>
    <row r="11" spans="1:5" x14ac:dyDescent="0.25">
      <c r="A11" t="str">
        <f t="shared" si="0"/>
        <v>L550.-</v>
      </c>
    </row>
    <row r="12" spans="1:5" x14ac:dyDescent="0.25">
      <c r="A12" t="str">
        <f t="shared" si="0"/>
        <v>L550.-</v>
      </c>
    </row>
    <row r="13" spans="1:5" x14ac:dyDescent="0.25">
      <c r="A13" t="str">
        <f t="shared" si="0"/>
        <v>L550.-</v>
      </c>
    </row>
    <row r="14" spans="1:5" x14ac:dyDescent="0.25">
      <c r="A14" t="str">
        <f t="shared" si="0"/>
        <v>L550.-</v>
      </c>
    </row>
    <row r="15" spans="1:5" x14ac:dyDescent="0.25">
      <c r="A15" t="str">
        <f t="shared" si="0"/>
        <v>L550.-</v>
      </c>
    </row>
    <row r="16" spans="1:5" x14ac:dyDescent="0.25">
      <c r="A16" t="str">
        <f t="shared" si="0"/>
        <v>L550.-</v>
      </c>
    </row>
    <row r="17" spans="1:1" x14ac:dyDescent="0.25">
      <c r="A17" t="str">
        <f t="shared" si="0"/>
        <v>L550.-</v>
      </c>
    </row>
    <row r="18" spans="1:1" x14ac:dyDescent="0.25">
      <c r="A18" t="str">
        <f t="shared" si="0"/>
        <v>L550.-</v>
      </c>
    </row>
    <row r="19" spans="1:1" x14ac:dyDescent="0.25">
      <c r="A19" t="str">
        <f t="shared" si="0"/>
        <v>L550.-</v>
      </c>
    </row>
    <row r="20" spans="1:1" x14ac:dyDescent="0.25">
      <c r="A20" t="str">
        <f t="shared" si="0"/>
        <v>L550.-</v>
      </c>
    </row>
    <row r="21" spans="1:1" x14ac:dyDescent="0.25">
      <c r="A21" t="str">
        <f t="shared" si="0"/>
        <v>L550.-</v>
      </c>
    </row>
    <row r="22" spans="1:1" x14ac:dyDescent="0.25">
      <c r="A22" t="str">
        <f t="shared" si="0"/>
        <v>L550.-</v>
      </c>
    </row>
    <row r="23" spans="1:1" x14ac:dyDescent="0.25">
      <c r="A23" t="str">
        <f t="shared" si="0"/>
        <v>L550.-</v>
      </c>
    </row>
    <row r="24" spans="1:1" x14ac:dyDescent="0.25">
      <c r="A24" t="str">
        <f t="shared" si="0"/>
        <v>L550.-</v>
      </c>
    </row>
    <row r="25" spans="1:1" x14ac:dyDescent="0.25">
      <c r="A25" t="str">
        <f t="shared" si="0"/>
        <v>L550.-</v>
      </c>
    </row>
    <row r="26" spans="1:1" x14ac:dyDescent="0.25">
      <c r="A26" t="str">
        <f t="shared" si="0"/>
        <v>L550.-</v>
      </c>
    </row>
    <row r="27" spans="1:1" x14ac:dyDescent="0.25">
      <c r="A27" t="str">
        <f t="shared" si="0"/>
        <v>L550.-</v>
      </c>
    </row>
    <row r="28" spans="1:1" x14ac:dyDescent="0.25">
      <c r="A28" t="str">
        <f t="shared" si="0"/>
        <v>L550.-</v>
      </c>
    </row>
    <row r="29" spans="1:1" x14ac:dyDescent="0.25">
      <c r="A29" t="str">
        <f t="shared" si="0"/>
        <v>L550.-</v>
      </c>
    </row>
    <row r="30" spans="1:1" x14ac:dyDescent="0.25">
      <c r="A30" t="str">
        <f t="shared" si="0"/>
        <v>L550.-</v>
      </c>
    </row>
    <row r="31" spans="1:1" x14ac:dyDescent="0.25">
      <c r="A31" t="str">
        <f t="shared" si="0"/>
        <v>L550.-</v>
      </c>
    </row>
    <row r="32" spans="1:1" x14ac:dyDescent="0.25">
      <c r="A32" t="str">
        <f t="shared" si="0"/>
        <v>L550.-</v>
      </c>
    </row>
    <row r="33" spans="1:1" x14ac:dyDescent="0.25">
      <c r="A33" t="str">
        <f t="shared" si="0"/>
        <v>L550.-</v>
      </c>
    </row>
    <row r="34" spans="1:1" x14ac:dyDescent="0.25">
      <c r="A34" t="str">
        <f t="shared" si="0"/>
        <v>L550.-</v>
      </c>
    </row>
    <row r="35" spans="1:1" x14ac:dyDescent="0.25">
      <c r="A35" t="str">
        <f t="shared" si="0"/>
        <v>L550.-</v>
      </c>
    </row>
    <row r="36" spans="1:1" x14ac:dyDescent="0.25">
      <c r="A36" t="str">
        <f t="shared" si="0"/>
        <v>L550.-</v>
      </c>
    </row>
    <row r="37" spans="1:1" x14ac:dyDescent="0.25">
      <c r="A37" t="str">
        <f t="shared" si="0"/>
        <v>L550.-</v>
      </c>
    </row>
    <row r="38" spans="1:1" x14ac:dyDescent="0.25">
      <c r="A38" t="str">
        <f t="shared" si="0"/>
        <v>L550.-</v>
      </c>
    </row>
    <row r="39" spans="1:1" x14ac:dyDescent="0.25">
      <c r="A39" t="str">
        <f t="shared" si="0"/>
        <v>L550.-</v>
      </c>
    </row>
    <row r="40" spans="1:1" x14ac:dyDescent="0.25">
      <c r="A40" t="str">
        <f t="shared" si="0"/>
        <v>L550.-</v>
      </c>
    </row>
    <row r="41" spans="1:1" x14ac:dyDescent="0.25">
      <c r="A41" t="str">
        <f t="shared" si="0"/>
        <v>L550.-</v>
      </c>
    </row>
    <row r="42" spans="1:1" x14ac:dyDescent="0.25">
      <c r="A42" t="str">
        <f t="shared" si="0"/>
        <v>L550.-</v>
      </c>
    </row>
    <row r="43" spans="1:1" x14ac:dyDescent="0.25">
      <c r="A43" t="str">
        <f t="shared" si="0"/>
        <v>L550.-</v>
      </c>
    </row>
    <row r="44" spans="1:1" x14ac:dyDescent="0.25">
      <c r="A44" t="str">
        <f t="shared" si="0"/>
        <v>L550.-</v>
      </c>
    </row>
    <row r="45" spans="1:1" x14ac:dyDescent="0.25">
      <c r="A45" t="str">
        <f t="shared" si="0"/>
        <v>L550.-</v>
      </c>
    </row>
    <row r="46" spans="1:1" x14ac:dyDescent="0.25">
      <c r="A46" t="str">
        <f t="shared" si="0"/>
        <v>L550.-</v>
      </c>
    </row>
    <row r="47" spans="1:1" x14ac:dyDescent="0.25">
      <c r="A47" t="str">
        <f t="shared" si="0"/>
        <v>L550.-</v>
      </c>
    </row>
    <row r="48" spans="1:1" x14ac:dyDescent="0.25">
      <c r="A48" t="str">
        <f t="shared" si="0"/>
        <v>L550.-</v>
      </c>
    </row>
    <row r="49" spans="1:1" x14ac:dyDescent="0.25">
      <c r="A49" t="str">
        <f t="shared" si="0"/>
        <v>L550.-</v>
      </c>
    </row>
    <row r="50" spans="1:1" x14ac:dyDescent="0.25">
      <c r="A50" t="str">
        <f t="shared" si="0"/>
        <v>L550.-</v>
      </c>
    </row>
    <row r="51" spans="1:1" x14ac:dyDescent="0.25">
      <c r="A51" t="str">
        <f t="shared" si="0"/>
        <v>L550.-</v>
      </c>
    </row>
    <row r="52" spans="1:1" x14ac:dyDescent="0.25">
      <c r="A52" t="str">
        <f t="shared" si="0"/>
        <v>L550.-</v>
      </c>
    </row>
    <row r="53" spans="1:1" x14ac:dyDescent="0.25">
      <c r="A53" t="str">
        <f t="shared" si="0"/>
        <v>L550.-</v>
      </c>
    </row>
    <row r="54" spans="1:1" x14ac:dyDescent="0.25">
      <c r="A54" t="str">
        <f t="shared" si="0"/>
        <v>L550.-</v>
      </c>
    </row>
    <row r="55" spans="1:1" x14ac:dyDescent="0.25">
      <c r="A55" t="str">
        <f t="shared" si="0"/>
        <v>L550.-</v>
      </c>
    </row>
    <row r="56" spans="1:1" x14ac:dyDescent="0.25">
      <c r="A56" t="str">
        <f t="shared" si="0"/>
        <v>L550.-</v>
      </c>
    </row>
    <row r="57" spans="1:1" x14ac:dyDescent="0.25">
      <c r="A57" t="str">
        <f t="shared" si="0"/>
        <v>L550.-</v>
      </c>
    </row>
    <row r="58" spans="1:1" x14ac:dyDescent="0.25">
      <c r="A58" t="str">
        <f t="shared" si="0"/>
        <v>L550.-</v>
      </c>
    </row>
    <row r="59" spans="1:1" x14ac:dyDescent="0.25">
      <c r="A59" t="str">
        <f t="shared" si="0"/>
        <v>L550.-</v>
      </c>
    </row>
    <row r="60" spans="1:1" x14ac:dyDescent="0.25">
      <c r="A60" t="str">
        <f t="shared" si="0"/>
        <v>L550.-</v>
      </c>
    </row>
    <row r="61" spans="1:1" x14ac:dyDescent="0.25">
      <c r="A61" t="str">
        <f t="shared" si="0"/>
        <v>L550.-</v>
      </c>
    </row>
    <row r="62" spans="1:1" x14ac:dyDescent="0.25">
      <c r="A62" t="str">
        <f t="shared" si="0"/>
        <v>L550.-</v>
      </c>
    </row>
    <row r="63" spans="1:1" x14ac:dyDescent="0.25">
      <c r="A63" t="str">
        <f t="shared" si="0"/>
        <v>L550.-</v>
      </c>
    </row>
    <row r="64" spans="1:1" x14ac:dyDescent="0.25">
      <c r="A64" t="str">
        <f t="shared" si="0"/>
        <v>L550.-</v>
      </c>
    </row>
    <row r="65" spans="1:1" x14ac:dyDescent="0.25">
      <c r="A65" t="str">
        <f t="shared" si="0"/>
        <v>L550.-</v>
      </c>
    </row>
    <row r="66" spans="1:1" x14ac:dyDescent="0.25">
      <c r="A66" t="str">
        <f t="shared" si="0"/>
        <v>L550.-</v>
      </c>
    </row>
    <row r="67" spans="1:1" x14ac:dyDescent="0.25">
      <c r="A67" t="str">
        <f t="shared" ref="A67:A100" si="1">"L550."&amp;B67&amp;"-"&amp;D67</f>
        <v>L550.-</v>
      </c>
    </row>
    <row r="68" spans="1:1" x14ac:dyDescent="0.25">
      <c r="A68" t="str">
        <f t="shared" si="1"/>
        <v>L550.-</v>
      </c>
    </row>
    <row r="69" spans="1:1" x14ac:dyDescent="0.25">
      <c r="A69" t="str">
        <f t="shared" si="1"/>
        <v>L550.-</v>
      </c>
    </row>
    <row r="70" spans="1:1" x14ac:dyDescent="0.25">
      <c r="A70" t="str">
        <f t="shared" si="1"/>
        <v>L550.-</v>
      </c>
    </row>
    <row r="71" spans="1:1" x14ac:dyDescent="0.25">
      <c r="A71" t="str">
        <f t="shared" si="1"/>
        <v>L550.-</v>
      </c>
    </row>
    <row r="72" spans="1:1" x14ac:dyDescent="0.25">
      <c r="A72" t="str">
        <f t="shared" si="1"/>
        <v>L550.-</v>
      </c>
    </row>
    <row r="73" spans="1:1" x14ac:dyDescent="0.25">
      <c r="A73" t="str">
        <f t="shared" si="1"/>
        <v>L550.-</v>
      </c>
    </row>
    <row r="74" spans="1:1" x14ac:dyDescent="0.25">
      <c r="A74" t="str">
        <f t="shared" si="1"/>
        <v>L550.-</v>
      </c>
    </row>
    <row r="75" spans="1:1" x14ac:dyDescent="0.25">
      <c r="A75" t="str">
        <f t="shared" si="1"/>
        <v>L550.-</v>
      </c>
    </row>
    <row r="76" spans="1:1" x14ac:dyDescent="0.25">
      <c r="A76" t="str">
        <f t="shared" si="1"/>
        <v>L550.-</v>
      </c>
    </row>
    <row r="77" spans="1:1" x14ac:dyDescent="0.25">
      <c r="A77" t="str">
        <f t="shared" si="1"/>
        <v>L550.-</v>
      </c>
    </row>
    <row r="78" spans="1:1" x14ac:dyDescent="0.25">
      <c r="A78" t="str">
        <f t="shared" si="1"/>
        <v>L550.-</v>
      </c>
    </row>
    <row r="79" spans="1:1" x14ac:dyDescent="0.25">
      <c r="A79" t="str">
        <f t="shared" si="1"/>
        <v>L550.-</v>
      </c>
    </row>
    <row r="80" spans="1:1" x14ac:dyDescent="0.25">
      <c r="A80" t="str">
        <f t="shared" si="1"/>
        <v>L550.-</v>
      </c>
    </row>
    <row r="81" spans="1:1" x14ac:dyDescent="0.25">
      <c r="A81" t="str">
        <f t="shared" si="1"/>
        <v>L550.-</v>
      </c>
    </row>
    <row r="82" spans="1:1" x14ac:dyDescent="0.25">
      <c r="A82" t="str">
        <f t="shared" si="1"/>
        <v>L550.-</v>
      </c>
    </row>
    <row r="83" spans="1:1" x14ac:dyDescent="0.25">
      <c r="A83" t="str">
        <f t="shared" si="1"/>
        <v>L550.-</v>
      </c>
    </row>
    <row r="84" spans="1:1" x14ac:dyDescent="0.25">
      <c r="A84" t="str">
        <f t="shared" si="1"/>
        <v>L550.-</v>
      </c>
    </row>
    <row r="85" spans="1:1" x14ac:dyDescent="0.25">
      <c r="A85" t="str">
        <f t="shared" si="1"/>
        <v>L550.-</v>
      </c>
    </row>
    <row r="86" spans="1:1" x14ac:dyDescent="0.25">
      <c r="A86" t="str">
        <f t="shared" si="1"/>
        <v>L550.-</v>
      </c>
    </row>
    <row r="87" spans="1:1" x14ac:dyDescent="0.25">
      <c r="A87" t="str">
        <f t="shared" si="1"/>
        <v>L550.-</v>
      </c>
    </row>
    <row r="88" spans="1:1" x14ac:dyDescent="0.25">
      <c r="A88" t="str">
        <f t="shared" si="1"/>
        <v>L550.-</v>
      </c>
    </row>
    <row r="89" spans="1:1" x14ac:dyDescent="0.25">
      <c r="A89" t="str">
        <f t="shared" si="1"/>
        <v>L550.-</v>
      </c>
    </row>
    <row r="90" spans="1:1" x14ac:dyDescent="0.25">
      <c r="A90" t="str">
        <f t="shared" si="1"/>
        <v>L550.-</v>
      </c>
    </row>
    <row r="91" spans="1:1" x14ac:dyDescent="0.25">
      <c r="A91" t="str">
        <f t="shared" si="1"/>
        <v>L550.-</v>
      </c>
    </row>
    <row r="92" spans="1:1" x14ac:dyDescent="0.25">
      <c r="A92" t="str">
        <f t="shared" si="1"/>
        <v>L550.-</v>
      </c>
    </row>
    <row r="93" spans="1:1" x14ac:dyDescent="0.25">
      <c r="A93" t="str">
        <f t="shared" si="1"/>
        <v>L550.-</v>
      </c>
    </row>
    <row r="94" spans="1:1" x14ac:dyDescent="0.25">
      <c r="A94" t="str">
        <f t="shared" si="1"/>
        <v>L550.-</v>
      </c>
    </row>
    <row r="95" spans="1:1" x14ac:dyDescent="0.25">
      <c r="A95" t="str">
        <f t="shared" si="1"/>
        <v>L550.-</v>
      </c>
    </row>
    <row r="96" spans="1:1" x14ac:dyDescent="0.25">
      <c r="A96" t="str">
        <f t="shared" si="1"/>
        <v>L550.-</v>
      </c>
    </row>
    <row r="97" spans="1:1" x14ac:dyDescent="0.25">
      <c r="A97" t="str">
        <f t="shared" si="1"/>
        <v>L550.-</v>
      </c>
    </row>
    <row r="98" spans="1:1" x14ac:dyDescent="0.25">
      <c r="A98" t="str">
        <f t="shared" si="1"/>
        <v>L550.-</v>
      </c>
    </row>
    <row r="99" spans="1:1" x14ac:dyDescent="0.25">
      <c r="A99" t="str">
        <f t="shared" si="1"/>
        <v>L550.-</v>
      </c>
    </row>
    <row r="100" spans="1:1" x14ac:dyDescent="0.25">
      <c r="A100" t="str">
        <f t="shared" si="1"/>
        <v>L550.-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D5"/>
  <sheetViews>
    <sheetView workbookViewId="0"/>
  </sheetViews>
  <sheetFormatPr baseColWidth="10" defaultRowHeight="15" x14ac:dyDescent="0.25"/>
  <cols>
    <col min="1" max="1" width="19" bestFit="1" customWidth="1"/>
    <col min="2" max="2" width="19.7109375" bestFit="1" customWidth="1"/>
    <col min="3" max="4" width="13.7109375" customWidth="1"/>
  </cols>
  <sheetData>
    <row r="1" spans="1:4" x14ac:dyDescent="0.25">
      <c r="A1" t="s">
        <v>417</v>
      </c>
      <c r="B1" t="s">
        <v>418</v>
      </c>
      <c r="C1" t="s">
        <v>16</v>
      </c>
      <c r="D1" t="s">
        <v>17</v>
      </c>
    </row>
    <row r="2" spans="1:4" x14ac:dyDescent="0.25">
      <c r="A2" t="s">
        <v>419</v>
      </c>
      <c r="B2" t="s">
        <v>420</v>
      </c>
      <c r="D2" t="s">
        <v>421</v>
      </c>
    </row>
    <row r="3" spans="1:4" x14ac:dyDescent="0.25">
      <c r="A3" t="s">
        <v>422</v>
      </c>
      <c r="B3" t="s">
        <v>423</v>
      </c>
      <c r="C3" s="4" t="s">
        <v>424</v>
      </c>
      <c r="D3" t="s">
        <v>425</v>
      </c>
    </row>
    <row r="4" spans="1:4" x14ac:dyDescent="0.25">
      <c r="A4" t="s">
        <v>426</v>
      </c>
      <c r="B4" t="s">
        <v>427</v>
      </c>
      <c r="C4" s="4" t="s">
        <v>428</v>
      </c>
    </row>
    <row r="5" spans="1:4" x14ac:dyDescent="0.25">
      <c r="A5" t="s">
        <v>429</v>
      </c>
      <c r="B5" t="s">
        <v>430</v>
      </c>
      <c r="C5" s="4" t="s">
        <v>431</v>
      </c>
      <c r="D5" s="4" t="s">
        <v>432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C18"/>
  <sheetViews>
    <sheetView workbookViewId="0"/>
  </sheetViews>
  <sheetFormatPr baseColWidth="10" defaultRowHeight="15" x14ac:dyDescent="0.25"/>
  <cols>
    <col min="1" max="1" width="19" bestFit="1" customWidth="1"/>
    <col min="2" max="2" width="19.7109375" bestFit="1" customWidth="1"/>
    <col min="3" max="3" width="18.7109375" customWidth="1"/>
  </cols>
  <sheetData>
    <row r="1" spans="1:3" x14ac:dyDescent="0.25">
      <c r="A1" t="s">
        <v>417</v>
      </c>
      <c r="B1" t="s">
        <v>418</v>
      </c>
      <c r="C1" t="s">
        <v>412</v>
      </c>
    </row>
    <row r="2" spans="1:3" x14ac:dyDescent="0.25">
      <c r="A2" t="s">
        <v>433</v>
      </c>
      <c r="B2" t="s">
        <v>434</v>
      </c>
      <c r="C2" t="s">
        <v>435</v>
      </c>
    </row>
    <row r="3" spans="1:3" x14ac:dyDescent="0.25">
      <c r="A3" t="s">
        <v>436</v>
      </c>
      <c r="B3" t="s">
        <v>437</v>
      </c>
      <c r="C3" t="s">
        <v>36</v>
      </c>
    </row>
    <row r="4" spans="1:3" x14ac:dyDescent="0.25">
      <c r="A4" t="s">
        <v>438</v>
      </c>
      <c r="B4" t="s">
        <v>439</v>
      </c>
      <c r="C4" t="s">
        <v>36</v>
      </c>
    </row>
    <row r="5" spans="1:3" x14ac:dyDescent="0.25">
      <c r="A5" t="s">
        <v>440</v>
      </c>
      <c r="B5" t="s">
        <v>441</v>
      </c>
      <c r="C5" t="s">
        <v>36</v>
      </c>
    </row>
    <row r="6" spans="1:3" x14ac:dyDescent="0.25">
      <c r="A6" t="s">
        <v>442</v>
      </c>
      <c r="B6" t="s">
        <v>443</v>
      </c>
      <c r="C6" t="s">
        <v>36</v>
      </c>
    </row>
    <row r="7" spans="1:3" x14ac:dyDescent="0.25">
      <c r="A7" t="s">
        <v>444</v>
      </c>
      <c r="B7" t="s">
        <v>445</v>
      </c>
      <c r="C7" t="s">
        <v>36</v>
      </c>
    </row>
    <row r="8" spans="1:3" x14ac:dyDescent="0.25">
      <c r="A8" t="s">
        <v>446</v>
      </c>
      <c r="B8" t="s">
        <v>447</v>
      </c>
      <c r="C8" t="s">
        <v>448</v>
      </c>
    </row>
    <row r="9" spans="1:3" x14ac:dyDescent="0.25">
      <c r="A9" t="s">
        <v>449</v>
      </c>
      <c r="B9" t="s">
        <v>450</v>
      </c>
      <c r="C9" t="s">
        <v>36</v>
      </c>
    </row>
    <row r="10" spans="1:3" x14ac:dyDescent="0.25">
      <c r="A10" t="s">
        <v>451</v>
      </c>
      <c r="B10" t="s">
        <v>452</v>
      </c>
      <c r="C10" t="s">
        <v>36</v>
      </c>
    </row>
    <row r="11" spans="1:3" x14ac:dyDescent="0.25">
      <c r="A11" t="s">
        <v>453</v>
      </c>
      <c r="B11" t="s">
        <v>454</v>
      </c>
      <c r="C11" t="s">
        <v>36</v>
      </c>
    </row>
    <row r="12" spans="1:3" x14ac:dyDescent="0.25">
      <c r="A12" t="s">
        <v>455</v>
      </c>
      <c r="B12" t="s">
        <v>456</v>
      </c>
      <c r="C12" t="s">
        <v>457</v>
      </c>
    </row>
    <row r="13" spans="1:3" x14ac:dyDescent="0.25">
      <c r="A13" t="s">
        <v>458</v>
      </c>
      <c r="B13" t="s">
        <v>459</v>
      </c>
      <c r="C13" t="s">
        <v>36</v>
      </c>
    </row>
    <row r="14" spans="1:3" x14ac:dyDescent="0.25">
      <c r="A14" t="s">
        <v>460</v>
      </c>
      <c r="B14" t="s">
        <v>461</v>
      </c>
      <c r="C14" t="s">
        <v>462</v>
      </c>
    </row>
    <row r="15" spans="1:3" x14ac:dyDescent="0.25">
      <c r="A15" t="s">
        <v>463</v>
      </c>
      <c r="B15" t="s">
        <v>464</v>
      </c>
      <c r="C15" t="s">
        <v>36</v>
      </c>
    </row>
    <row r="16" spans="1:3" x14ac:dyDescent="0.25">
      <c r="A16" t="s">
        <v>465</v>
      </c>
      <c r="B16" t="s">
        <v>466</v>
      </c>
      <c r="C16" t="s">
        <v>36</v>
      </c>
    </row>
    <row r="17" spans="1:3" x14ac:dyDescent="0.25">
      <c r="A17" t="s">
        <v>467</v>
      </c>
      <c r="B17" t="s">
        <v>468</v>
      </c>
      <c r="C17" t="s">
        <v>36</v>
      </c>
    </row>
    <row r="18" spans="1:3" x14ac:dyDescent="0.25">
      <c r="A18" t="s">
        <v>469</v>
      </c>
      <c r="B18" t="s">
        <v>470</v>
      </c>
      <c r="C18" t="s">
        <v>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83"/>
  <sheetViews>
    <sheetView workbookViewId="0">
      <pane xSplit="21" ySplit="4" topLeftCell="V5" activePane="bottomRight" state="frozen"/>
      <selection pane="topRight" activeCell="V1" sqref="V1"/>
      <selection pane="bottomLeft" activeCell="A4" sqref="A4"/>
      <selection pane="bottomRight" activeCell="Y1" sqref="Y1:Z1"/>
    </sheetView>
  </sheetViews>
  <sheetFormatPr baseColWidth="10" defaultColWidth="8.42578125" defaultRowHeight="12.75" x14ac:dyDescent="0.2"/>
  <cols>
    <col min="1" max="1" width="3.7109375" style="8" customWidth="1"/>
    <col min="2" max="2" width="3.28515625" style="8" customWidth="1"/>
    <col min="3" max="3" width="7.28515625" style="8" customWidth="1"/>
    <col min="4" max="4" width="37.140625" style="8" customWidth="1"/>
    <col min="5" max="17" width="14.28515625" style="8" hidden="1" customWidth="1"/>
    <col min="18" max="18" width="14.5703125" style="8" hidden="1" customWidth="1"/>
    <col min="19" max="19" width="16" style="8" hidden="1" customWidth="1"/>
    <col min="20" max="21" width="14.85546875" style="8" hidden="1" customWidth="1"/>
    <col min="22" max="22" width="14.85546875" style="8" bestFit="1" customWidth="1"/>
    <col min="23" max="29" width="16" style="8" customWidth="1"/>
    <col min="30" max="30" width="15.5703125" style="8" customWidth="1"/>
    <col min="31" max="31" width="14.7109375" style="8" customWidth="1"/>
    <col min="32" max="33" width="14.5703125" style="8" bestFit="1" customWidth="1"/>
    <col min="34" max="34" width="14.7109375" style="8" bestFit="1" customWidth="1"/>
    <col min="35" max="42" width="8.42578125" style="8" customWidth="1"/>
    <col min="43" max="249" width="8.42578125" style="8"/>
    <col min="250" max="250" width="3.7109375" style="8" customWidth="1"/>
    <col min="251" max="251" width="3.28515625" style="8" customWidth="1"/>
    <col min="252" max="252" width="5.5703125" style="8" customWidth="1"/>
    <col min="253" max="253" width="39" style="8" customWidth="1"/>
    <col min="254" max="259" width="0" style="8" hidden="1" customWidth="1"/>
    <col min="260" max="260" width="16.7109375" style="8" customWidth="1"/>
    <col min="261" max="263" width="13.5703125" style="8" customWidth="1"/>
    <col min="264" max="271" width="14" style="8" customWidth="1"/>
    <col min="272" max="272" width="14.5703125" style="8" customWidth="1"/>
    <col min="273" max="276" width="14.85546875" style="8" bestFit="1" customWidth="1"/>
    <col min="277" max="283" width="16" style="8" customWidth="1"/>
    <col min="284" max="285" width="8.42578125" style="8" customWidth="1"/>
    <col min="286" max="286" width="9.140625" style="8" bestFit="1" customWidth="1"/>
    <col min="287" max="287" width="11.140625" style="8" bestFit="1" customWidth="1"/>
    <col min="288" max="298" width="8.42578125" style="8" customWidth="1"/>
    <col min="299" max="505" width="8.42578125" style="8"/>
    <col min="506" max="506" width="3.7109375" style="8" customWidth="1"/>
    <col min="507" max="507" width="3.28515625" style="8" customWidth="1"/>
    <col min="508" max="508" width="5.5703125" style="8" customWidth="1"/>
    <col min="509" max="509" width="39" style="8" customWidth="1"/>
    <col min="510" max="515" width="0" style="8" hidden="1" customWidth="1"/>
    <col min="516" max="516" width="16.7109375" style="8" customWidth="1"/>
    <col min="517" max="519" width="13.5703125" style="8" customWidth="1"/>
    <col min="520" max="527" width="14" style="8" customWidth="1"/>
    <col min="528" max="528" width="14.5703125" style="8" customWidth="1"/>
    <col min="529" max="532" width="14.85546875" style="8" bestFit="1" customWidth="1"/>
    <col min="533" max="539" width="16" style="8" customWidth="1"/>
    <col min="540" max="541" width="8.42578125" style="8" customWidth="1"/>
    <col min="542" max="542" width="9.140625" style="8" bestFit="1" customWidth="1"/>
    <col min="543" max="543" width="11.140625" style="8" bestFit="1" customWidth="1"/>
    <col min="544" max="554" width="8.42578125" style="8" customWidth="1"/>
    <col min="555" max="761" width="8.42578125" style="8"/>
    <col min="762" max="762" width="3.7109375" style="8" customWidth="1"/>
    <col min="763" max="763" width="3.28515625" style="8" customWidth="1"/>
    <col min="764" max="764" width="5.5703125" style="8" customWidth="1"/>
    <col min="765" max="765" width="39" style="8" customWidth="1"/>
    <col min="766" max="771" width="0" style="8" hidden="1" customWidth="1"/>
    <col min="772" max="772" width="16.7109375" style="8" customWidth="1"/>
    <col min="773" max="775" width="13.5703125" style="8" customWidth="1"/>
    <col min="776" max="783" width="14" style="8" customWidth="1"/>
    <col min="784" max="784" width="14.5703125" style="8" customWidth="1"/>
    <col min="785" max="788" width="14.85546875" style="8" bestFit="1" customWidth="1"/>
    <col min="789" max="795" width="16" style="8" customWidth="1"/>
    <col min="796" max="797" width="8.42578125" style="8" customWidth="1"/>
    <col min="798" max="798" width="9.140625" style="8" bestFit="1" customWidth="1"/>
    <col min="799" max="799" width="11.140625" style="8" bestFit="1" customWidth="1"/>
    <col min="800" max="810" width="8.42578125" style="8" customWidth="1"/>
    <col min="811" max="1017" width="8.42578125" style="8"/>
    <col min="1018" max="1018" width="3.7109375" style="8" customWidth="1"/>
    <col min="1019" max="1019" width="3.28515625" style="8" customWidth="1"/>
    <col min="1020" max="1020" width="5.5703125" style="8" customWidth="1"/>
    <col min="1021" max="1021" width="39" style="8" customWidth="1"/>
    <col min="1022" max="1027" width="0" style="8" hidden="1" customWidth="1"/>
    <col min="1028" max="1028" width="16.7109375" style="8" customWidth="1"/>
    <col min="1029" max="1031" width="13.5703125" style="8" customWidth="1"/>
    <col min="1032" max="1039" width="14" style="8" customWidth="1"/>
    <col min="1040" max="1040" width="14.5703125" style="8" customWidth="1"/>
    <col min="1041" max="1044" width="14.85546875" style="8" bestFit="1" customWidth="1"/>
    <col min="1045" max="1051" width="16" style="8" customWidth="1"/>
    <col min="1052" max="1053" width="8.42578125" style="8" customWidth="1"/>
    <col min="1054" max="1054" width="9.140625" style="8" bestFit="1" customWidth="1"/>
    <col min="1055" max="1055" width="11.140625" style="8" bestFit="1" customWidth="1"/>
    <col min="1056" max="1066" width="8.42578125" style="8" customWidth="1"/>
    <col min="1067" max="1273" width="8.42578125" style="8"/>
    <col min="1274" max="1274" width="3.7109375" style="8" customWidth="1"/>
    <col min="1275" max="1275" width="3.28515625" style="8" customWidth="1"/>
    <col min="1276" max="1276" width="5.5703125" style="8" customWidth="1"/>
    <col min="1277" max="1277" width="39" style="8" customWidth="1"/>
    <col min="1278" max="1283" width="0" style="8" hidden="1" customWidth="1"/>
    <col min="1284" max="1284" width="16.7109375" style="8" customWidth="1"/>
    <col min="1285" max="1287" width="13.5703125" style="8" customWidth="1"/>
    <col min="1288" max="1295" width="14" style="8" customWidth="1"/>
    <col min="1296" max="1296" width="14.5703125" style="8" customWidth="1"/>
    <col min="1297" max="1300" width="14.85546875" style="8" bestFit="1" customWidth="1"/>
    <col min="1301" max="1307" width="16" style="8" customWidth="1"/>
    <col min="1308" max="1309" width="8.42578125" style="8" customWidth="1"/>
    <col min="1310" max="1310" width="9.140625" style="8" bestFit="1" customWidth="1"/>
    <col min="1311" max="1311" width="11.140625" style="8" bestFit="1" customWidth="1"/>
    <col min="1312" max="1322" width="8.42578125" style="8" customWidth="1"/>
    <col min="1323" max="1529" width="8.42578125" style="8"/>
    <col min="1530" max="1530" width="3.7109375" style="8" customWidth="1"/>
    <col min="1531" max="1531" width="3.28515625" style="8" customWidth="1"/>
    <col min="1532" max="1532" width="5.5703125" style="8" customWidth="1"/>
    <col min="1533" max="1533" width="39" style="8" customWidth="1"/>
    <col min="1534" max="1539" width="0" style="8" hidden="1" customWidth="1"/>
    <col min="1540" max="1540" width="16.7109375" style="8" customWidth="1"/>
    <col min="1541" max="1543" width="13.5703125" style="8" customWidth="1"/>
    <col min="1544" max="1551" width="14" style="8" customWidth="1"/>
    <col min="1552" max="1552" width="14.5703125" style="8" customWidth="1"/>
    <col min="1553" max="1556" width="14.85546875" style="8" bestFit="1" customWidth="1"/>
    <col min="1557" max="1563" width="16" style="8" customWidth="1"/>
    <col min="1564" max="1565" width="8.42578125" style="8" customWidth="1"/>
    <col min="1566" max="1566" width="9.140625" style="8" bestFit="1" customWidth="1"/>
    <col min="1567" max="1567" width="11.140625" style="8" bestFit="1" customWidth="1"/>
    <col min="1568" max="1578" width="8.42578125" style="8" customWidth="1"/>
    <col min="1579" max="1785" width="8.42578125" style="8"/>
    <col min="1786" max="1786" width="3.7109375" style="8" customWidth="1"/>
    <col min="1787" max="1787" width="3.28515625" style="8" customWidth="1"/>
    <col min="1788" max="1788" width="5.5703125" style="8" customWidth="1"/>
    <col min="1789" max="1789" width="39" style="8" customWidth="1"/>
    <col min="1790" max="1795" width="0" style="8" hidden="1" customWidth="1"/>
    <col min="1796" max="1796" width="16.7109375" style="8" customWidth="1"/>
    <col min="1797" max="1799" width="13.5703125" style="8" customWidth="1"/>
    <col min="1800" max="1807" width="14" style="8" customWidth="1"/>
    <col min="1808" max="1808" width="14.5703125" style="8" customWidth="1"/>
    <col min="1809" max="1812" width="14.85546875" style="8" bestFit="1" customWidth="1"/>
    <col min="1813" max="1819" width="16" style="8" customWidth="1"/>
    <col min="1820" max="1821" width="8.42578125" style="8" customWidth="1"/>
    <col min="1822" max="1822" width="9.140625" style="8" bestFit="1" customWidth="1"/>
    <col min="1823" max="1823" width="11.140625" style="8" bestFit="1" customWidth="1"/>
    <col min="1824" max="1834" width="8.42578125" style="8" customWidth="1"/>
    <col min="1835" max="2041" width="8.42578125" style="8"/>
    <col min="2042" max="2042" width="3.7109375" style="8" customWidth="1"/>
    <col min="2043" max="2043" width="3.28515625" style="8" customWidth="1"/>
    <col min="2044" max="2044" width="5.5703125" style="8" customWidth="1"/>
    <col min="2045" max="2045" width="39" style="8" customWidth="1"/>
    <col min="2046" max="2051" width="0" style="8" hidden="1" customWidth="1"/>
    <col min="2052" max="2052" width="16.7109375" style="8" customWidth="1"/>
    <col min="2053" max="2055" width="13.5703125" style="8" customWidth="1"/>
    <col min="2056" max="2063" width="14" style="8" customWidth="1"/>
    <col min="2064" max="2064" width="14.5703125" style="8" customWidth="1"/>
    <col min="2065" max="2068" width="14.85546875" style="8" bestFit="1" customWidth="1"/>
    <col min="2069" max="2075" width="16" style="8" customWidth="1"/>
    <col min="2076" max="2077" width="8.42578125" style="8" customWidth="1"/>
    <col min="2078" max="2078" width="9.140625" style="8" bestFit="1" customWidth="1"/>
    <col min="2079" max="2079" width="11.140625" style="8" bestFit="1" customWidth="1"/>
    <col min="2080" max="2090" width="8.42578125" style="8" customWidth="1"/>
    <col min="2091" max="2297" width="8.42578125" style="8"/>
    <col min="2298" max="2298" width="3.7109375" style="8" customWidth="1"/>
    <col min="2299" max="2299" width="3.28515625" style="8" customWidth="1"/>
    <col min="2300" max="2300" width="5.5703125" style="8" customWidth="1"/>
    <col min="2301" max="2301" width="39" style="8" customWidth="1"/>
    <col min="2302" max="2307" width="0" style="8" hidden="1" customWidth="1"/>
    <col min="2308" max="2308" width="16.7109375" style="8" customWidth="1"/>
    <col min="2309" max="2311" width="13.5703125" style="8" customWidth="1"/>
    <col min="2312" max="2319" width="14" style="8" customWidth="1"/>
    <col min="2320" max="2320" width="14.5703125" style="8" customWidth="1"/>
    <col min="2321" max="2324" width="14.85546875" style="8" bestFit="1" customWidth="1"/>
    <col min="2325" max="2331" width="16" style="8" customWidth="1"/>
    <col min="2332" max="2333" width="8.42578125" style="8" customWidth="1"/>
    <col min="2334" max="2334" width="9.140625" style="8" bestFit="1" customWidth="1"/>
    <col min="2335" max="2335" width="11.140625" style="8" bestFit="1" customWidth="1"/>
    <col min="2336" max="2346" width="8.42578125" style="8" customWidth="1"/>
    <col min="2347" max="2553" width="8.42578125" style="8"/>
    <col min="2554" max="2554" width="3.7109375" style="8" customWidth="1"/>
    <col min="2555" max="2555" width="3.28515625" style="8" customWidth="1"/>
    <col min="2556" max="2556" width="5.5703125" style="8" customWidth="1"/>
    <col min="2557" max="2557" width="39" style="8" customWidth="1"/>
    <col min="2558" max="2563" width="0" style="8" hidden="1" customWidth="1"/>
    <col min="2564" max="2564" width="16.7109375" style="8" customWidth="1"/>
    <col min="2565" max="2567" width="13.5703125" style="8" customWidth="1"/>
    <col min="2568" max="2575" width="14" style="8" customWidth="1"/>
    <col min="2576" max="2576" width="14.5703125" style="8" customWidth="1"/>
    <col min="2577" max="2580" width="14.85546875" style="8" bestFit="1" customWidth="1"/>
    <col min="2581" max="2587" width="16" style="8" customWidth="1"/>
    <col min="2588" max="2589" width="8.42578125" style="8" customWidth="1"/>
    <col min="2590" max="2590" width="9.140625" style="8" bestFit="1" customWidth="1"/>
    <col min="2591" max="2591" width="11.140625" style="8" bestFit="1" customWidth="1"/>
    <col min="2592" max="2602" width="8.42578125" style="8" customWidth="1"/>
    <col min="2603" max="2809" width="8.42578125" style="8"/>
    <col min="2810" max="2810" width="3.7109375" style="8" customWidth="1"/>
    <col min="2811" max="2811" width="3.28515625" style="8" customWidth="1"/>
    <col min="2812" max="2812" width="5.5703125" style="8" customWidth="1"/>
    <col min="2813" max="2813" width="39" style="8" customWidth="1"/>
    <col min="2814" max="2819" width="0" style="8" hidden="1" customWidth="1"/>
    <col min="2820" max="2820" width="16.7109375" style="8" customWidth="1"/>
    <col min="2821" max="2823" width="13.5703125" style="8" customWidth="1"/>
    <col min="2824" max="2831" width="14" style="8" customWidth="1"/>
    <col min="2832" max="2832" width="14.5703125" style="8" customWidth="1"/>
    <col min="2833" max="2836" width="14.85546875" style="8" bestFit="1" customWidth="1"/>
    <col min="2837" max="2843" width="16" style="8" customWidth="1"/>
    <col min="2844" max="2845" width="8.42578125" style="8" customWidth="1"/>
    <col min="2846" max="2846" width="9.140625" style="8" bestFit="1" customWidth="1"/>
    <col min="2847" max="2847" width="11.140625" style="8" bestFit="1" customWidth="1"/>
    <col min="2848" max="2858" width="8.42578125" style="8" customWidth="1"/>
    <col min="2859" max="3065" width="8.42578125" style="8"/>
    <col min="3066" max="3066" width="3.7109375" style="8" customWidth="1"/>
    <col min="3067" max="3067" width="3.28515625" style="8" customWidth="1"/>
    <col min="3068" max="3068" width="5.5703125" style="8" customWidth="1"/>
    <col min="3069" max="3069" width="39" style="8" customWidth="1"/>
    <col min="3070" max="3075" width="0" style="8" hidden="1" customWidth="1"/>
    <col min="3076" max="3076" width="16.7109375" style="8" customWidth="1"/>
    <col min="3077" max="3079" width="13.5703125" style="8" customWidth="1"/>
    <col min="3080" max="3087" width="14" style="8" customWidth="1"/>
    <col min="3088" max="3088" width="14.5703125" style="8" customWidth="1"/>
    <col min="3089" max="3092" width="14.85546875" style="8" bestFit="1" customWidth="1"/>
    <col min="3093" max="3099" width="16" style="8" customWidth="1"/>
    <col min="3100" max="3101" width="8.42578125" style="8" customWidth="1"/>
    <col min="3102" max="3102" width="9.140625" style="8" bestFit="1" customWidth="1"/>
    <col min="3103" max="3103" width="11.140625" style="8" bestFit="1" customWidth="1"/>
    <col min="3104" max="3114" width="8.42578125" style="8" customWidth="1"/>
    <col min="3115" max="3321" width="8.42578125" style="8"/>
    <col min="3322" max="3322" width="3.7109375" style="8" customWidth="1"/>
    <col min="3323" max="3323" width="3.28515625" style="8" customWidth="1"/>
    <col min="3324" max="3324" width="5.5703125" style="8" customWidth="1"/>
    <col min="3325" max="3325" width="39" style="8" customWidth="1"/>
    <col min="3326" max="3331" width="0" style="8" hidden="1" customWidth="1"/>
    <col min="3332" max="3332" width="16.7109375" style="8" customWidth="1"/>
    <col min="3333" max="3335" width="13.5703125" style="8" customWidth="1"/>
    <col min="3336" max="3343" width="14" style="8" customWidth="1"/>
    <col min="3344" max="3344" width="14.5703125" style="8" customWidth="1"/>
    <col min="3345" max="3348" width="14.85546875" style="8" bestFit="1" customWidth="1"/>
    <col min="3349" max="3355" width="16" style="8" customWidth="1"/>
    <col min="3356" max="3357" width="8.42578125" style="8" customWidth="1"/>
    <col min="3358" max="3358" width="9.140625" style="8" bestFit="1" customWidth="1"/>
    <col min="3359" max="3359" width="11.140625" style="8" bestFit="1" customWidth="1"/>
    <col min="3360" max="3370" width="8.42578125" style="8" customWidth="1"/>
    <col min="3371" max="3577" width="8.42578125" style="8"/>
    <col min="3578" max="3578" width="3.7109375" style="8" customWidth="1"/>
    <col min="3579" max="3579" width="3.28515625" style="8" customWidth="1"/>
    <col min="3580" max="3580" width="5.5703125" style="8" customWidth="1"/>
    <col min="3581" max="3581" width="39" style="8" customWidth="1"/>
    <col min="3582" max="3587" width="0" style="8" hidden="1" customWidth="1"/>
    <col min="3588" max="3588" width="16.7109375" style="8" customWidth="1"/>
    <col min="3589" max="3591" width="13.5703125" style="8" customWidth="1"/>
    <col min="3592" max="3599" width="14" style="8" customWidth="1"/>
    <col min="3600" max="3600" width="14.5703125" style="8" customWidth="1"/>
    <col min="3601" max="3604" width="14.85546875" style="8" bestFit="1" customWidth="1"/>
    <col min="3605" max="3611" width="16" style="8" customWidth="1"/>
    <col min="3612" max="3613" width="8.42578125" style="8" customWidth="1"/>
    <col min="3614" max="3614" width="9.140625" style="8" bestFit="1" customWidth="1"/>
    <col min="3615" max="3615" width="11.140625" style="8" bestFit="1" customWidth="1"/>
    <col min="3616" max="3626" width="8.42578125" style="8" customWidth="1"/>
    <col min="3627" max="3833" width="8.42578125" style="8"/>
    <col min="3834" max="3834" width="3.7109375" style="8" customWidth="1"/>
    <col min="3835" max="3835" width="3.28515625" style="8" customWidth="1"/>
    <col min="3836" max="3836" width="5.5703125" style="8" customWidth="1"/>
    <col min="3837" max="3837" width="39" style="8" customWidth="1"/>
    <col min="3838" max="3843" width="0" style="8" hidden="1" customWidth="1"/>
    <col min="3844" max="3844" width="16.7109375" style="8" customWidth="1"/>
    <col min="3845" max="3847" width="13.5703125" style="8" customWidth="1"/>
    <col min="3848" max="3855" width="14" style="8" customWidth="1"/>
    <col min="3856" max="3856" width="14.5703125" style="8" customWidth="1"/>
    <col min="3857" max="3860" width="14.85546875" style="8" bestFit="1" customWidth="1"/>
    <col min="3861" max="3867" width="16" style="8" customWidth="1"/>
    <col min="3868" max="3869" width="8.42578125" style="8" customWidth="1"/>
    <col min="3870" max="3870" width="9.140625" style="8" bestFit="1" customWidth="1"/>
    <col min="3871" max="3871" width="11.140625" style="8" bestFit="1" customWidth="1"/>
    <col min="3872" max="3882" width="8.42578125" style="8" customWidth="1"/>
    <col min="3883" max="4089" width="8.42578125" style="8"/>
    <col min="4090" max="4090" width="3.7109375" style="8" customWidth="1"/>
    <col min="4091" max="4091" width="3.28515625" style="8" customWidth="1"/>
    <col min="4092" max="4092" width="5.5703125" style="8" customWidth="1"/>
    <col min="4093" max="4093" width="39" style="8" customWidth="1"/>
    <col min="4094" max="4099" width="0" style="8" hidden="1" customWidth="1"/>
    <col min="4100" max="4100" width="16.7109375" style="8" customWidth="1"/>
    <col min="4101" max="4103" width="13.5703125" style="8" customWidth="1"/>
    <col min="4104" max="4111" width="14" style="8" customWidth="1"/>
    <col min="4112" max="4112" width="14.5703125" style="8" customWidth="1"/>
    <col min="4113" max="4116" width="14.85546875" style="8" bestFit="1" customWidth="1"/>
    <col min="4117" max="4123" width="16" style="8" customWidth="1"/>
    <col min="4124" max="4125" width="8.42578125" style="8" customWidth="1"/>
    <col min="4126" max="4126" width="9.140625" style="8" bestFit="1" customWidth="1"/>
    <col min="4127" max="4127" width="11.140625" style="8" bestFit="1" customWidth="1"/>
    <col min="4128" max="4138" width="8.42578125" style="8" customWidth="1"/>
    <col min="4139" max="4345" width="8.42578125" style="8"/>
    <col min="4346" max="4346" width="3.7109375" style="8" customWidth="1"/>
    <col min="4347" max="4347" width="3.28515625" style="8" customWidth="1"/>
    <col min="4348" max="4348" width="5.5703125" style="8" customWidth="1"/>
    <col min="4349" max="4349" width="39" style="8" customWidth="1"/>
    <col min="4350" max="4355" width="0" style="8" hidden="1" customWidth="1"/>
    <col min="4356" max="4356" width="16.7109375" style="8" customWidth="1"/>
    <col min="4357" max="4359" width="13.5703125" style="8" customWidth="1"/>
    <col min="4360" max="4367" width="14" style="8" customWidth="1"/>
    <col min="4368" max="4368" width="14.5703125" style="8" customWidth="1"/>
    <col min="4369" max="4372" width="14.85546875" style="8" bestFit="1" customWidth="1"/>
    <col min="4373" max="4379" width="16" style="8" customWidth="1"/>
    <col min="4380" max="4381" width="8.42578125" style="8" customWidth="1"/>
    <col min="4382" max="4382" width="9.140625" style="8" bestFit="1" customWidth="1"/>
    <col min="4383" max="4383" width="11.140625" style="8" bestFit="1" customWidth="1"/>
    <col min="4384" max="4394" width="8.42578125" style="8" customWidth="1"/>
    <col min="4395" max="4601" width="8.42578125" style="8"/>
    <col min="4602" max="4602" width="3.7109375" style="8" customWidth="1"/>
    <col min="4603" max="4603" width="3.28515625" style="8" customWidth="1"/>
    <col min="4604" max="4604" width="5.5703125" style="8" customWidth="1"/>
    <col min="4605" max="4605" width="39" style="8" customWidth="1"/>
    <col min="4606" max="4611" width="0" style="8" hidden="1" customWidth="1"/>
    <col min="4612" max="4612" width="16.7109375" style="8" customWidth="1"/>
    <col min="4613" max="4615" width="13.5703125" style="8" customWidth="1"/>
    <col min="4616" max="4623" width="14" style="8" customWidth="1"/>
    <col min="4624" max="4624" width="14.5703125" style="8" customWidth="1"/>
    <col min="4625" max="4628" width="14.85546875" style="8" bestFit="1" customWidth="1"/>
    <col min="4629" max="4635" width="16" style="8" customWidth="1"/>
    <col min="4636" max="4637" width="8.42578125" style="8" customWidth="1"/>
    <col min="4638" max="4638" width="9.140625" style="8" bestFit="1" customWidth="1"/>
    <col min="4639" max="4639" width="11.140625" style="8" bestFit="1" customWidth="1"/>
    <col min="4640" max="4650" width="8.42578125" style="8" customWidth="1"/>
    <col min="4651" max="4857" width="8.42578125" style="8"/>
    <col min="4858" max="4858" width="3.7109375" style="8" customWidth="1"/>
    <col min="4859" max="4859" width="3.28515625" style="8" customWidth="1"/>
    <col min="4860" max="4860" width="5.5703125" style="8" customWidth="1"/>
    <col min="4861" max="4861" width="39" style="8" customWidth="1"/>
    <col min="4862" max="4867" width="0" style="8" hidden="1" customWidth="1"/>
    <col min="4868" max="4868" width="16.7109375" style="8" customWidth="1"/>
    <col min="4869" max="4871" width="13.5703125" style="8" customWidth="1"/>
    <col min="4872" max="4879" width="14" style="8" customWidth="1"/>
    <col min="4880" max="4880" width="14.5703125" style="8" customWidth="1"/>
    <col min="4881" max="4884" width="14.85546875" style="8" bestFit="1" customWidth="1"/>
    <col min="4885" max="4891" width="16" style="8" customWidth="1"/>
    <col min="4892" max="4893" width="8.42578125" style="8" customWidth="1"/>
    <col min="4894" max="4894" width="9.140625" style="8" bestFit="1" customWidth="1"/>
    <col min="4895" max="4895" width="11.140625" style="8" bestFit="1" customWidth="1"/>
    <col min="4896" max="4906" width="8.42578125" style="8" customWidth="1"/>
    <col min="4907" max="5113" width="8.42578125" style="8"/>
    <col min="5114" max="5114" width="3.7109375" style="8" customWidth="1"/>
    <col min="5115" max="5115" width="3.28515625" style="8" customWidth="1"/>
    <col min="5116" max="5116" width="5.5703125" style="8" customWidth="1"/>
    <col min="5117" max="5117" width="39" style="8" customWidth="1"/>
    <col min="5118" max="5123" width="0" style="8" hidden="1" customWidth="1"/>
    <col min="5124" max="5124" width="16.7109375" style="8" customWidth="1"/>
    <col min="5125" max="5127" width="13.5703125" style="8" customWidth="1"/>
    <col min="5128" max="5135" width="14" style="8" customWidth="1"/>
    <col min="5136" max="5136" width="14.5703125" style="8" customWidth="1"/>
    <col min="5137" max="5140" width="14.85546875" style="8" bestFit="1" customWidth="1"/>
    <col min="5141" max="5147" width="16" style="8" customWidth="1"/>
    <col min="5148" max="5149" width="8.42578125" style="8" customWidth="1"/>
    <col min="5150" max="5150" width="9.140625" style="8" bestFit="1" customWidth="1"/>
    <col min="5151" max="5151" width="11.140625" style="8" bestFit="1" customWidth="1"/>
    <col min="5152" max="5162" width="8.42578125" style="8" customWidth="1"/>
    <col min="5163" max="5369" width="8.42578125" style="8"/>
    <col min="5370" max="5370" width="3.7109375" style="8" customWidth="1"/>
    <col min="5371" max="5371" width="3.28515625" style="8" customWidth="1"/>
    <col min="5372" max="5372" width="5.5703125" style="8" customWidth="1"/>
    <col min="5373" max="5373" width="39" style="8" customWidth="1"/>
    <col min="5374" max="5379" width="0" style="8" hidden="1" customWidth="1"/>
    <col min="5380" max="5380" width="16.7109375" style="8" customWidth="1"/>
    <col min="5381" max="5383" width="13.5703125" style="8" customWidth="1"/>
    <col min="5384" max="5391" width="14" style="8" customWidth="1"/>
    <col min="5392" max="5392" width="14.5703125" style="8" customWidth="1"/>
    <col min="5393" max="5396" width="14.85546875" style="8" bestFit="1" customWidth="1"/>
    <col min="5397" max="5403" width="16" style="8" customWidth="1"/>
    <col min="5404" max="5405" width="8.42578125" style="8" customWidth="1"/>
    <col min="5406" max="5406" width="9.140625" style="8" bestFit="1" customWidth="1"/>
    <col min="5407" max="5407" width="11.140625" style="8" bestFit="1" customWidth="1"/>
    <col min="5408" max="5418" width="8.42578125" style="8" customWidth="1"/>
    <col min="5419" max="5625" width="8.42578125" style="8"/>
    <col min="5626" max="5626" width="3.7109375" style="8" customWidth="1"/>
    <col min="5627" max="5627" width="3.28515625" style="8" customWidth="1"/>
    <col min="5628" max="5628" width="5.5703125" style="8" customWidth="1"/>
    <col min="5629" max="5629" width="39" style="8" customWidth="1"/>
    <col min="5630" max="5635" width="0" style="8" hidden="1" customWidth="1"/>
    <col min="5636" max="5636" width="16.7109375" style="8" customWidth="1"/>
    <col min="5637" max="5639" width="13.5703125" style="8" customWidth="1"/>
    <col min="5640" max="5647" width="14" style="8" customWidth="1"/>
    <col min="5648" max="5648" width="14.5703125" style="8" customWidth="1"/>
    <col min="5649" max="5652" width="14.85546875" style="8" bestFit="1" customWidth="1"/>
    <col min="5653" max="5659" width="16" style="8" customWidth="1"/>
    <col min="5660" max="5661" width="8.42578125" style="8" customWidth="1"/>
    <col min="5662" max="5662" width="9.140625" style="8" bestFit="1" customWidth="1"/>
    <col min="5663" max="5663" width="11.140625" style="8" bestFit="1" customWidth="1"/>
    <col min="5664" max="5674" width="8.42578125" style="8" customWidth="1"/>
    <col min="5675" max="5881" width="8.42578125" style="8"/>
    <col min="5882" max="5882" width="3.7109375" style="8" customWidth="1"/>
    <col min="5883" max="5883" width="3.28515625" style="8" customWidth="1"/>
    <col min="5884" max="5884" width="5.5703125" style="8" customWidth="1"/>
    <col min="5885" max="5885" width="39" style="8" customWidth="1"/>
    <col min="5886" max="5891" width="0" style="8" hidden="1" customWidth="1"/>
    <col min="5892" max="5892" width="16.7109375" style="8" customWidth="1"/>
    <col min="5893" max="5895" width="13.5703125" style="8" customWidth="1"/>
    <col min="5896" max="5903" width="14" style="8" customWidth="1"/>
    <col min="5904" max="5904" width="14.5703125" style="8" customWidth="1"/>
    <col min="5905" max="5908" width="14.85546875" style="8" bestFit="1" customWidth="1"/>
    <col min="5909" max="5915" width="16" style="8" customWidth="1"/>
    <col min="5916" max="5917" width="8.42578125" style="8" customWidth="1"/>
    <col min="5918" max="5918" width="9.140625" style="8" bestFit="1" customWidth="1"/>
    <col min="5919" max="5919" width="11.140625" style="8" bestFit="1" customWidth="1"/>
    <col min="5920" max="5930" width="8.42578125" style="8" customWidth="1"/>
    <col min="5931" max="6137" width="8.42578125" style="8"/>
    <col min="6138" max="6138" width="3.7109375" style="8" customWidth="1"/>
    <col min="6139" max="6139" width="3.28515625" style="8" customWidth="1"/>
    <col min="6140" max="6140" width="5.5703125" style="8" customWidth="1"/>
    <col min="6141" max="6141" width="39" style="8" customWidth="1"/>
    <col min="6142" max="6147" width="0" style="8" hidden="1" customWidth="1"/>
    <col min="6148" max="6148" width="16.7109375" style="8" customWidth="1"/>
    <col min="6149" max="6151" width="13.5703125" style="8" customWidth="1"/>
    <col min="6152" max="6159" width="14" style="8" customWidth="1"/>
    <col min="6160" max="6160" width="14.5703125" style="8" customWidth="1"/>
    <col min="6161" max="6164" width="14.85546875" style="8" bestFit="1" customWidth="1"/>
    <col min="6165" max="6171" width="16" style="8" customWidth="1"/>
    <col min="6172" max="6173" width="8.42578125" style="8" customWidth="1"/>
    <col min="6174" max="6174" width="9.140625" style="8" bestFit="1" customWidth="1"/>
    <col min="6175" max="6175" width="11.140625" style="8" bestFit="1" customWidth="1"/>
    <col min="6176" max="6186" width="8.42578125" style="8" customWidth="1"/>
    <col min="6187" max="6393" width="8.42578125" style="8"/>
    <col min="6394" max="6394" width="3.7109375" style="8" customWidth="1"/>
    <col min="6395" max="6395" width="3.28515625" style="8" customWidth="1"/>
    <col min="6396" max="6396" width="5.5703125" style="8" customWidth="1"/>
    <col min="6397" max="6397" width="39" style="8" customWidth="1"/>
    <col min="6398" max="6403" width="0" style="8" hidden="1" customWidth="1"/>
    <col min="6404" max="6404" width="16.7109375" style="8" customWidth="1"/>
    <col min="6405" max="6407" width="13.5703125" style="8" customWidth="1"/>
    <col min="6408" max="6415" width="14" style="8" customWidth="1"/>
    <col min="6416" max="6416" width="14.5703125" style="8" customWidth="1"/>
    <col min="6417" max="6420" width="14.85546875" style="8" bestFit="1" customWidth="1"/>
    <col min="6421" max="6427" width="16" style="8" customWidth="1"/>
    <col min="6428" max="6429" width="8.42578125" style="8" customWidth="1"/>
    <col min="6430" max="6430" width="9.140625" style="8" bestFit="1" customWidth="1"/>
    <col min="6431" max="6431" width="11.140625" style="8" bestFit="1" customWidth="1"/>
    <col min="6432" max="6442" width="8.42578125" style="8" customWidth="1"/>
    <col min="6443" max="6649" width="8.42578125" style="8"/>
    <col min="6650" max="6650" width="3.7109375" style="8" customWidth="1"/>
    <col min="6651" max="6651" width="3.28515625" style="8" customWidth="1"/>
    <col min="6652" max="6652" width="5.5703125" style="8" customWidth="1"/>
    <col min="6653" max="6653" width="39" style="8" customWidth="1"/>
    <col min="6654" max="6659" width="0" style="8" hidden="1" customWidth="1"/>
    <col min="6660" max="6660" width="16.7109375" style="8" customWidth="1"/>
    <col min="6661" max="6663" width="13.5703125" style="8" customWidth="1"/>
    <col min="6664" max="6671" width="14" style="8" customWidth="1"/>
    <col min="6672" max="6672" width="14.5703125" style="8" customWidth="1"/>
    <col min="6673" max="6676" width="14.85546875" style="8" bestFit="1" customWidth="1"/>
    <col min="6677" max="6683" width="16" style="8" customWidth="1"/>
    <col min="6684" max="6685" width="8.42578125" style="8" customWidth="1"/>
    <col min="6686" max="6686" width="9.140625" style="8" bestFit="1" customWidth="1"/>
    <col min="6687" max="6687" width="11.140625" style="8" bestFit="1" customWidth="1"/>
    <col min="6688" max="6698" width="8.42578125" style="8" customWidth="1"/>
    <col min="6699" max="6905" width="8.42578125" style="8"/>
    <col min="6906" max="6906" width="3.7109375" style="8" customWidth="1"/>
    <col min="6907" max="6907" width="3.28515625" style="8" customWidth="1"/>
    <col min="6908" max="6908" width="5.5703125" style="8" customWidth="1"/>
    <col min="6909" max="6909" width="39" style="8" customWidth="1"/>
    <col min="6910" max="6915" width="0" style="8" hidden="1" customWidth="1"/>
    <col min="6916" max="6916" width="16.7109375" style="8" customWidth="1"/>
    <col min="6917" max="6919" width="13.5703125" style="8" customWidth="1"/>
    <col min="6920" max="6927" width="14" style="8" customWidth="1"/>
    <col min="6928" max="6928" width="14.5703125" style="8" customWidth="1"/>
    <col min="6929" max="6932" width="14.85546875" style="8" bestFit="1" customWidth="1"/>
    <col min="6933" max="6939" width="16" style="8" customWidth="1"/>
    <col min="6940" max="6941" width="8.42578125" style="8" customWidth="1"/>
    <col min="6942" max="6942" width="9.140625" style="8" bestFit="1" customWidth="1"/>
    <col min="6943" max="6943" width="11.140625" style="8" bestFit="1" customWidth="1"/>
    <col min="6944" max="6954" width="8.42578125" style="8" customWidth="1"/>
    <col min="6955" max="7161" width="8.42578125" style="8"/>
    <col min="7162" max="7162" width="3.7109375" style="8" customWidth="1"/>
    <col min="7163" max="7163" width="3.28515625" style="8" customWidth="1"/>
    <col min="7164" max="7164" width="5.5703125" style="8" customWidth="1"/>
    <col min="7165" max="7165" width="39" style="8" customWidth="1"/>
    <col min="7166" max="7171" width="0" style="8" hidden="1" customWidth="1"/>
    <col min="7172" max="7172" width="16.7109375" style="8" customWidth="1"/>
    <col min="7173" max="7175" width="13.5703125" style="8" customWidth="1"/>
    <col min="7176" max="7183" width="14" style="8" customWidth="1"/>
    <col min="7184" max="7184" width="14.5703125" style="8" customWidth="1"/>
    <col min="7185" max="7188" width="14.85546875" style="8" bestFit="1" customWidth="1"/>
    <col min="7189" max="7195" width="16" style="8" customWidth="1"/>
    <col min="7196" max="7197" width="8.42578125" style="8" customWidth="1"/>
    <col min="7198" max="7198" width="9.140625" style="8" bestFit="1" customWidth="1"/>
    <col min="7199" max="7199" width="11.140625" style="8" bestFit="1" customWidth="1"/>
    <col min="7200" max="7210" width="8.42578125" style="8" customWidth="1"/>
    <col min="7211" max="7417" width="8.42578125" style="8"/>
    <col min="7418" max="7418" width="3.7109375" style="8" customWidth="1"/>
    <col min="7419" max="7419" width="3.28515625" style="8" customWidth="1"/>
    <col min="7420" max="7420" width="5.5703125" style="8" customWidth="1"/>
    <col min="7421" max="7421" width="39" style="8" customWidth="1"/>
    <col min="7422" max="7427" width="0" style="8" hidden="1" customWidth="1"/>
    <col min="7428" max="7428" width="16.7109375" style="8" customWidth="1"/>
    <col min="7429" max="7431" width="13.5703125" style="8" customWidth="1"/>
    <col min="7432" max="7439" width="14" style="8" customWidth="1"/>
    <col min="7440" max="7440" width="14.5703125" style="8" customWidth="1"/>
    <col min="7441" max="7444" width="14.85546875" style="8" bestFit="1" customWidth="1"/>
    <col min="7445" max="7451" width="16" style="8" customWidth="1"/>
    <col min="7452" max="7453" width="8.42578125" style="8" customWidth="1"/>
    <col min="7454" max="7454" width="9.140625" style="8" bestFit="1" customWidth="1"/>
    <col min="7455" max="7455" width="11.140625" style="8" bestFit="1" customWidth="1"/>
    <col min="7456" max="7466" width="8.42578125" style="8" customWidth="1"/>
    <col min="7467" max="7673" width="8.42578125" style="8"/>
    <col min="7674" max="7674" width="3.7109375" style="8" customWidth="1"/>
    <col min="7675" max="7675" width="3.28515625" style="8" customWidth="1"/>
    <col min="7676" max="7676" width="5.5703125" style="8" customWidth="1"/>
    <col min="7677" max="7677" width="39" style="8" customWidth="1"/>
    <col min="7678" max="7683" width="0" style="8" hidden="1" customWidth="1"/>
    <col min="7684" max="7684" width="16.7109375" style="8" customWidth="1"/>
    <col min="7685" max="7687" width="13.5703125" style="8" customWidth="1"/>
    <col min="7688" max="7695" width="14" style="8" customWidth="1"/>
    <col min="7696" max="7696" width="14.5703125" style="8" customWidth="1"/>
    <col min="7697" max="7700" width="14.85546875" style="8" bestFit="1" customWidth="1"/>
    <col min="7701" max="7707" width="16" style="8" customWidth="1"/>
    <col min="7708" max="7709" width="8.42578125" style="8" customWidth="1"/>
    <col min="7710" max="7710" width="9.140625" style="8" bestFit="1" customWidth="1"/>
    <col min="7711" max="7711" width="11.140625" style="8" bestFit="1" customWidth="1"/>
    <col min="7712" max="7722" width="8.42578125" style="8" customWidth="1"/>
    <col min="7723" max="7929" width="8.42578125" style="8"/>
    <col min="7930" max="7930" width="3.7109375" style="8" customWidth="1"/>
    <col min="7931" max="7931" width="3.28515625" style="8" customWidth="1"/>
    <col min="7932" max="7932" width="5.5703125" style="8" customWidth="1"/>
    <col min="7933" max="7933" width="39" style="8" customWidth="1"/>
    <col min="7934" max="7939" width="0" style="8" hidden="1" customWidth="1"/>
    <col min="7940" max="7940" width="16.7109375" style="8" customWidth="1"/>
    <col min="7941" max="7943" width="13.5703125" style="8" customWidth="1"/>
    <col min="7944" max="7951" width="14" style="8" customWidth="1"/>
    <col min="7952" max="7952" width="14.5703125" style="8" customWidth="1"/>
    <col min="7953" max="7956" width="14.85546875" style="8" bestFit="1" customWidth="1"/>
    <col min="7957" max="7963" width="16" style="8" customWidth="1"/>
    <col min="7964" max="7965" width="8.42578125" style="8" customWidth="1"/>
    <col min="7966" max="7966" width="9.140625" style="8" bestFit="1" customWidth="1"/>
    <col min="7967" max="7967" width="11.140625" style="8" bestFit="1" customWidth="1"/>
    <col min="7968" max="7978" width="8.42578125" style="8" customWidth="1"/>
    <col min="7979" max="8185" width="8.42578125" style="8"/>
    <col min="8186" max="8186" width="3.7109375" style="8" customWidth="1"/>
    <col min="8187" max="8187" width="3.28515625" style="8" customWidth="1"/>
    <col min="8188" max="8188" width="5.5703125" style="8" customWidth="1"/>
    <col min="8189" max="8189" width="39" style="8" customWidth="1"/>
    <col min="8190" max="8195" width="0" style="8" hidden="1" customWidth="1"/>
    <col min="8196" max="8196" width="16.7109375" style="8" customWidth="1"/>
    <col min="8197" max="8199" width="13.5703125" style="8" customWidth="1"/>
    <col min="8200" max="8207" width="14" style="8" customWidth="1"/>
    <col min="8208" max="8208" width="14.5703125" style="8" customWidth="1"/>
    <col min="8209" max="8212" width="14.85546875" style="8" bestFit="1" customWidth="1"/>
    <col min="8213" max="8219" width="16" style="8" customWidth="1"/>
    <col min="8220" max="8221" width="8.42578125" style="8" customWidth="1"/>
    <col min="8222" max="8222" width="9.140625" style="8" bestFit="1" customWidth="1"/>
    <col min="8223" max="8223" width="11.140625" style="8" bestFit="1" customWidth="1"/>
    <col min="8224" max="8234" width="8.42578125" style="8" customWidth="1"/>
    <col min="8235" max="8441" width="8.42578125" style="8"/>
    <col min="8442" max="8442" width="3.7109375" style="8" customWidth="1"/>
    <col min="8443" max="8443" width="3.28515625" style="8" customWidth="1"/>
    <col min="8444" max="8444" width="5.5703125" style="8" customWidth="1"/>
    <col min="8445" max="8445" width="39" style="8" customWidth="1"/>
    <col min="8446" max="8451" width="0" style="8" hidden="1" customWidth="1"/>
    <col min="8452" max="8452" width="16.7109375" style="8" customWidth="1"/>
    <col min="8453" max="8455" width="13.5703125" style="8" customWidth="1"/>
    <col min="8456" max="8463" width="14" style="8" customWidth="1"/>
    <col min="8464" max="8464" width="14.5703125" style="8" customWidth="1"/>
    <col min="8465" max="8468" width="14.85546875" style="8" bestFit="1" customWidth="1"/>
    <col min="8469" max="8475" width="16" style="8" customWidth="1"/>
    <col min="8476" max="8477" width="8.42578125" style="8" customWidth="1"/>
    <col min="8478" max="8478" width="9.140625" style="8" bestFit="1" customWidth="1"/>
    <col min="8479" max="8479" width="11.140625" style="8" bestFit="1" customWidth="1"/>
    <col min="8480" max="8490" width="8.42578125" style="8" customWidth="1"/>
    <col min="8491" max="8697" width="8.42578125" style="8"/>
    <col min="8698" max="8698" width="3.7109375" style="8" customWidth="1"/>
    <col min="8699" max="8699" width="3.28515625" style="8" customWidth="1"/>
    <col min="8700" max="8700" width="5.5703125" style="8" customWidth="1"/>
    <col min="8701" max="8701" width="39" style="8" customWidth="1"/>
    <col min="8702" max="8707" width="0" style="8" hidden="1" customWidth="1"/>
    <col min="8708" max="8708" width="16.7109375" style="8" customWidth="1"/>
    <col min="8709" max="8711" width="13.5703125" style="8" customWidth="1"/>
    <col min="8712" max="8719" width="14" style="8" customWidth="1"/>
    <col min="8720" max="8720" width="14.5703125" style="8" customWidth="1"/>
    <col min="8721" max="8724" width="14.85546875" style="8" bestFit="1" customWidth="1"/>
    <col min="8725" max="8731" width="16" style="8" customWidth="1"/>
    <col min="8732" max="8733" width="8.42578125" style="8" customWidth="1"/>
    <col min="8734" max="8734" width="9.140625" style="8" bestFit="1" customWidth="1"/>
    <col min="8735" max="8735" width="11.140625" style="8" bestFit="1" customWidth="1"/>
    <col min="8736" max="8746" width="8.42578125" style="8" customWidth="1"/>
    <col min="8747" max="8953" width="8.42578125" style="8"/>
    <col min="8954" max="8954" width="3.7109375" style="8" customWidth="1"/>
    <col min="8955" max="8955" width="3.28515625" style="8" customWidth="1"/>
    <col min="8956" max="8956" width="5.5703125" style="8" customWidth="1"/>
    <col min="8957" max="8957" width="39" style="8" customWidth="1"/>
    <col min="8958" max="8963" width="0" style="8" hidden="1" customWidth="1"/>
    <col min="8964" max="8964" width="16.7109375" style="8" customWidth="1"/>
    <col min="8965" max="8967" width="13.5703125" style="8" customWidth="1"/>
    <col min="8968" max="8975" width="14" style="8" customWidth="1"/>
    <col min="8976" max="8976" width="14.5703125" style="8" customWidth="1"/>
    <col min="8977" max="8980" width="14.85546875" style="8" bestFit="1" customWidth="1"/>
    <col min="8981" max="8987" width="16" style="8" customWidth="1"/>
    <col min="8988" max="8989" width="8.42578125" style="8" customWidth="1"/>
    <col min="8990" max="8990" width="9.140625" style="8" bestFit="1" customWidth="1"/>
    <col min="8991" max="8991" width="11.140625" style="8" bestFit="1" customWidth="1"/>
    <col min="8992" max="9002" width="8.42578125" style="8" customWidth="1"/>
    <col min="9003" max="9209" width="8.42578125" style="8"/>
    <col min="9210" max="9210" width="3.7109375" style="8" customWidth="1"/>
    <col min="9211" max="9211" width="3.28515625" style="8" customWidth="1"/>
    <col min="9212" max="9212" width="5.5703125" style="8" customWidth="1"/>
    <col min="9213" max="9213" width="39" style="8" customWidth="1"/>
    <col min="9214" max="9219" width="0" style="8" hidden="1" customWidth="1"/>
    <col min="9220" max="9220" width="16.7109375" style="8" customWidth="1"/>
    <col min="9221" max="9223" width="13.5703125" style="8" customWidth="1"/>
    <col min="9224" max="9231" width="14" style="8" customWidth="1"/>
    <col min="9232" max="9232" width="14.5703125" style="8" customWidth="1"/>
    <col min="9233" max="9236" width="14.85546875" style="8" bestFit="1" customWidth="1"/>
    <col min="9237" max="9243" width="16" style="8" customWidth="1"/>
    <col min="9244" max="9245" width="8.42578125" style="8" customWidth="1"/>
    <col min="9246" max="9246" width="9.140625" style="8" bestFit="1" customWidth="1"/>
    <col min="9247" max="9247" width="11.140625" style="8" bestFit="1" customWidth="1"/>
    <col min="9248" max="9258" width="8.42578125" style="8" customWidth="1"/>
    <col min="9259" max="9465" width="8.42578125" style="8"/>
    <col min="9466" max="9466" width="3.7109375" style="8" customWidth="1"/>
    <col min="9467" max="9467" width="3.28515625" style="8" customWidth="1"/>
    <col min="9468" max="9468" width="5.5703125" style="8" customWidth="1"/>
    <col min="9469" max="9469" width="39" style="8" customWidth="1"/>
    <col min="9470" max="9475" width="0" style="8" hidden="1" customWidth="1"/>
    <col min="9476" max="9476" width="16.7109375" style="8" customWidth="1"/>
    <col min="9477" max="9479" width="13.5703125" style="8" customWidth="1"/>
    <col min="9480" max="9487" width="14" style="8" customWidth="1"/>
    <col min="9488" max="9488" width="14.5703125" style="8" customWidth="1"/>
    <col min="9489" max="9492" width="14.85546875" style="8" bestFit="1" customWidth="1"/>
    <col min="9493" max="9499" width="16" style="8" customWidth="1"/>
    <col min="9500" max="9501" width="8.42578125" style="8" customWidth="1"/>
    <col min="9502" max="9502" width="9.140625" style="8" bestFit="1" customWidth="1"/>
    <col min="9503" max="9503" width="11.140625" style="8" bestFit="1" customWidth="1"/>
    <col min="9504" max="9514" width="8.42578125" style="8" customWidth="1"/>
    <col min="9515" max="9721" width="8.42578125" style="8"/>
    <col min="9722" max="9722" width="3.7109375" style="8" customWidth="1"/>
    <col min="9723" max="9723" width="3.28515625" style="8" customWidth="1"/>
    <col min="9724" max="9724" width="5.5703125" style="8" customWidth="1"/>
    <col min="9725" max="9725" width="39" style="8" customWidth="1"/>
    <col min="9726" max="9731" width="0" style="8" hidden="1" customWidth="1"/>
    <col min="9732" max="9732" width="16.7109375" style="8" customWidth="1"/>
    <col min="9733" max="9735" width="13.5703125" style="8" customWidth="1"/>
    <col min="9736" max="9743" width="14" style="8" customWidth="1"/>
    <col min="9744" max="9744" width="14.5703125" style="8" customWidth="1"/>
    <col min="9745" max="9748" width="14.85546875" style="8" bestFit="1" customWidth="1"/>
    <col min="9749" max="9755" width="16" style="8" customWidth="1"/>
    <col min="9756" max="9757" width="8.42578125" style="8" customWidth="1"/>
    <col min="9758" max="9758" width="9.140625" style="8" bestFit="1" customWidth="1"/>
    <col min="9759" max="9759" width="11.140625" style="8" bestFit="1" customWidth="1"/>
    <col min="9760" max="9770" width="8.42578125" style="8" customWidth="1"/>
    <col min="9771" max="9977" width="8.42578125" style="8"/>
    <col min="9978" max="9978" width="3.7109375" style="8" customWidth="1"/>
    <col min="9979" max="9979" width="3.28515625" style="8" customWidth="1"/>
    <col min="9980" max="9980" width="5.5703125" style="8" customWidth="1"/>
    <col min="9981" max="9981" width="39" style="8" customWidth="1"/>
    <col min="9982" max="9987" width="0" style="8" hidden="1" customWidth="1"/>
    <col min="9988" max="9988" width="16.7109375" style="8" customWidth="1"/>
    <col min="9989" max="9991" width="13.5703125" style="8" customWidth="1"/>
    <col min="9992" max="9999" width="14" style="8" customWidth="1"/>
    <col min="10000" max="10000" width="14.5703125" style="8" customWidth="1"/>
    <col min="10001" max="10004" width="14.85546875" style="8" bestFit="1" customWidth="1"/>
    <col min="10005" max="10011" width="16" style="8" customWidth="1"/>
    <col min="10012" max="10013" width="8.42578125" style="8" customWidth="1"/>
    <col min="10014" max="10014" width="9.140625" style="8" bestFit="1" customWidth="1"/>
    <col min="10015" max="10015" width="11.140625" style="8" bestFit="1" customWidth="1"/>
    <col min="10016" max="10026" width="8.42578125" style="8" customWidth="1"/>
    <col min="10027" max="10233" width="8.42578125" style="8"/>
    <col min="10234" max="10234" width="3.7109375" style="8" customWidth="1"/>
    <col min="10235" max="10235" width="3.28515625" style="8" customWidth="1"/>
    <col min="10236" max="10236" width="5.5703125" style="8" customWidth="1"/>
    <col min="10237" max="10237" width="39" style="8" customWidth="1"/>
    <col min="10238" max="10243" width="0" style="8" hidden="1" customWidth="1"/>
    <col min="10244" max="10244" width="16.7109375" style="8" customWidth="1"/>
    <col min="10245" max="10247" width="13.5703125" style="8" customWidth="1"/>
    <col min="10248" max="10255" width="14" style="8" customWidth="1"/>
    <col min="10256" max="10256" width="14.5703125" style="8" customWidth="1"/>
    <col min="10257" max="10260" width="14.85546875" style="8" bestFit="1" customWidth="1"/>
    <col min="10261" max="10267" width="16" style="8" customWidth="1"/>
    <col min="10268" max="10269" width="8.42578125" style="8" customWidth="1"/>
    <col min="10270" max="10270" width="9.140625" style="8" bestFit="1" customWidth="1"/>
    <col min="10271" max="10271" width="11.140625" style="8" bestFit="1" customWidth="1"/>
    <col min="10272" max="10282" width="8.42578125" style="8" customWidth="1"/>
    <col min="10283" max="10489" width="8.42578125" style="8"/>
    <col min="10490" max="10490" width="3.7109375" style="8" customWidth="1"/>
    <col min="10491" max="10491" width="3.28515625" style="8" customWidth="1"/>
    <col min="10492" max="10492" width="5.5703125" style="8" customWidth="1"/>
    <col min="10493" max="10493" width="39" style="8" customWidth="1"/>
    <col min="10494" max="10499" width="0" style="8" hidden="1" customWidth="1"/>
    <col min="10500" max="10500" width="16.7109375" style="8" customWidth="1"/>
    <col min="10501" max="10503" width="13.5703125" style="8" customWidth="1"/>
    <col min="10504" max="10511" width="14" style="8" customWidth="1"/>
    <col min="10512" max="10512" width="14.5703125" style="8" customWidth="1"/>
    <col min="10513" max="10516" width="14.85546875" style="8" bestFit="1" customWidth="1"/>
    <col min="10517" max="10523" width="16" style="8" customWidth="1"/>
    <col min="10524" max="10525" width="8.42578125" style="8" customWidth="1"/>
    <col min="10526" max="10526" width="9.140625" style="8" bestFit="1" customWidth="1"/>
    <col min="10527" max="10527" width="11.140625" style="8" bestFit="1" customWidth="1"/>
    <col min="10528" max="10538" width="8.42578125" style="8" customWidth="1"/>
    <col min="10539" max="10745" width="8.42578125" style="8"/>
    <col min="10746" max="10746" width="3.7109375" style="8" customWidth="1"/>
    <col min="10747" max="10747" width="3.28515625" style="8" customWidth="1"/>
    <col min="10748" max="10748" width="5.5703125" style="8" customWidth="1"/>
    <col min="10749" max="10749" width="39" style="8" customWidth="1"/>
    <col min="10750" max="10755" width="0" style="8" hidden="1" customWidth="1"/>
    <col min="10756" max="10756" width="16.7109375" style="8" customWidth="1"/>
    <col min="10757" max="10759" width="13.5703125" style="8" customWidth="1"/>
    <col min="10760" max="10767" width="14" style="8" customWidth="1"/>
    <col min="10768" max="10768" width="14.5703125" style="8" customWidth="1"/>
    <col min="10769" max="10772" width="14.85546875" style="8" bestFit="1" customWidth="1"/>
    <col min="10773" max="10779" width="16" style="8" customWidth="1"/>
    <col min="10780" max="10781" width="8.42578125" style="8" customWidth="1"/>
    <col min="10782" max="10782" width="9.140625" style="8" bestFit="1" customWidth="1"/>
    <col min="10783" max="10783" width="11.140625" style="8" bestFit="1" customWidth="1"/>
    <col min="10784" max="10794" width="8.42578125" style="8" customWidth="1"/>
    <col min="10795" max="11001" width="8.42578125" style="8"/>
    <col min="11002" max="11002" width="3.7109375" style="8" customWidth="1"/>
    <col min="11003" max="11003" width="3.28515625" style="8" customWidth="1"/>
    <col min="11004" max="11004" width="5.5703125" style="8" customWidth="1"/>
    <col min="11005" max="11005" width="39" style="8" customWidth="1"/>
    <col min="11006" max="11011" width="0" style="8" hidden="1" customWidth="1"/>
    <col min="11012" max="11012" width="16.7109375" style="8" customWidth="1"/>
    <col min="11013" max="11015" width="13.5703125" style="8" customWidth="1"/>
    <col min="11016" max="11023" width="14" style="8" customWidth="1"/>
    <col min="11024" max="11024" width="14.5703125" style="8" customWidth="1"/>
    <col min="11025" max="11028" width="14.85546875" style="8" bestFit="1" customWidth="1"/>
    <col min="11029" max="11035" width="16" style="8" customWidth="1"/>
    <col min="11036" max="11037" width="8.42578125" style="8" customWidth="1"/>
    <col min="11038" max="11038" width="9.140625" style="8" bestFit="1" customWidth="1"/>
    <col min="11039" max="11039" width="11.140625" style="8" bestFit="1" customWidth="1"/>
    <col min="11040" max="11050" width="8.42578125" style="8" customWidth="1"/>
    <col min="11051" max="11257" width="8.42578125" style="8"/>
    <col min="11258" max="11258" width="3.7109375" style="8" customWidth="1"/>
    <col min="11259" max="11259" width="3.28515625" style="8" customWidth="1"/>
    <col min="11260" max="11260" width="5.5703125" style="8" customWidth="1"/>
    <col min="11261" max="11261" width="39" style="8" customWidth="1"/>
    <col min="11262" max="11267" width="0" style="8" hidden="1" customWidth="1"/>
    <col min="11268" max="11268" width="16.7109375" style="8" customWidth="1"/>
    <col min="11269" max="11271" width="13.5703125" style="8" customWidth="1"/>
    <col min="11272" max="11279" width="14" style="8" customWidth="1"/>
    <col min="11280" max="11280" width="14.5703125" style="8" customWidth="1"/>
    <col min="11281" max="11284" width="14.85546875" style="8" bestFit="1" customWidth="1"/>
    <col min="11285" max="11291" width="16" style="8" customWidth="1"/>
    <col min="11292" max="11293" width="8.42578125" style="8" customWidth="1"/>
    <col min="11294" max="11294" width="9.140625" style="8" bestFit="1" customWidth="1"/>
    <col min="11295" max="11295" width="11.140625" style="8" bestFit="1" customWidth="1"/>
    <col min="11296" max="11306" width="8.42578125" style="8" customWidth="1"/>
    <col min="11307" max="11513" width="8.42578125" style="8"/>
    <col min="11514" max="11514" width="3.7109375" style="8" customWidth="1"/>
    <col min="11515" max="11515" width="3.28515625" style="8" customWidth="1"/>
    <col min="11516" max="11516" width="5.5703125" style="8" customWidth="1"/>
    <col min="11517" max="11517" width="39" style="8" customWidth="1"/>
    <col min="11518" max="11523" width="0" style="8" hidden="1" customWidth="1"/>
    <col min="11524" max="11524" width="16.7109375" style="8" customWidth="1"/>
    <col min="11525" max="11527" width="13.5703125" style="8" customWidth="1"/>
    <col min="11528" max="11535" width="14" style="8" customWidth="1"/>
    <col min="11536" max="11536" width="14.5703125" style="8" customWidth="1"/>
    <col min="11537" max="11540" width="14.85546875" style="8" bestFit="1" customWidth="1"/>
    <col min="11541" max="11547" width="16" style="8" customWidth="1"/>
    <col min="11548" max="11549" width="8.42578125" style="8" customWidth="1"/>
    <col min="11550" max="11550" width="9.140625" style="8" bestFit="1" customWidth="1"/>
    <col min="11551" max="11551" width="11.140625" style="8" bestFit="1" customWidth="1"/>
    <col min="11552" max="11562" width="8.42578125" style="8" customWidth="1"/>
    <col min="11563" max="11769" width="8.42578125" style="8"/>
    <col min="11770" max="11770" width="3.7109375" style="8" customWidth="1"/>
    <col min="11771" max="11771" width="3.28515625" style="8" customWidth="1"/>
    <col min="11772" max="11772" width="5.5703125" style="8" customWidth="1"/>
    <col min="11773" max="11773" width="39" style="8" customWidth="1"/>
    <col min="11774" max="11779" width="0" style="8" hidden="1" customWidth="1"/>
    <col min="11780" max="11780" width="16.7109375" style="8" customWidth="1"/>
    <col min="11781" max="11783" width="13.5703125" style="8" customWidth="1"/>
    <col min="11784" max="11791" width="14" style="8" customWidth="1"/>
    <col min="11792" max="11792" width="14.5703125" style="8" customWidth="1"/>
    <col min="11793" max="11796" width="14.85546875" style="8" bestFit="1" customWidth="1"/>
    <col min="11797" max="11803" width="16" style="8" customWidth="1"/>
    <col min="11804" max="11805" width="8.42578125" style="8" customWidth="1"/>
    <col min="11806" max="11806" width="9.140625" style="8" bestFit="1" customWidth="1"/>
    <col min="11807" max="11807" width="11.140625" style="8" bestFit="1" customWidth="1"/>
    <col min="11808" max="11818" width="8.42578125" style="8" customWidth="1"/>
    <col min="11819" max="12025" width="8.42578125" style="8"/>
    <col min="12026" max="12026" width="3.7109375" style="8" customWidth="1"/>
    <col min="12027" max="12027" width="3.28515625" style="8" customWidth="1"/>
    <col min="12028" max="12028" width="5.5703125" style="8" customWidth="1"/>
    <col min="12029" max="12029" width="39" style="8" customWidth="1"/>
    <col min="12030" max="12035" width="0" style="8" hidden="1" customWidth="1"/>
    <col min="12036" max="12036" width="16.7109375" style="8" customWidth="1"/>
    <col min="12037" max="12039" width="13.5703125" style="8" customWidth="1"/>
    <col min="12040" max="12047" width="14" style="8" customWidth="1"/>
    <col min="12048" max="12048" width="14.5703125" style="8" customWidth="1"/>
    <col min="12049" max="12052" width="14.85546875" style="8" bestFit="1" customWidth="1"/>
    <col min="12053" max="12059" width="16" style="8" customWidth="1"/>
    <col min="12060" max="12061" width="8.42578125" style="8" customWidth="1"/>
    <col min="12062" max="12062" width="9.140625" style="8" bestFit="1" customWidth="1"/>
    <col min="12063" max="12063" width="11.140625" style="8" bestFit="1" customWidth="1"/>
    <col min="12064" max="12074" width="8.42578125" style="8" customWidth="1"/>
    <col min="12075" max="12281" width="8.42578125" style="8"/>
    <col min="12282" max="12282" width="3.7109375" style="8" customWidth="1"/>
    <col min="12283" max="12283" width="3.28515625" style="8" customWidth="1"/>
    <col min="12284" max="12284" width="5.5703125" style="8" customWidth="1"/>
    <col min="12285" max="12285" width="39" style="8" customWidth="1"/>
    <col min="12286" max="12291" width="0" style="8" hidden="1" customWidth="1"/>
    <col min="12292" max="12292" width="16.7109375" style="8" customWidth="1"/>
    <col min="12293" max="12295" width="13.5703125" style="8" customWidth="1"/>
    <col min="12296" max="12303" width="14" style="8" customWidth="1"/>
    <col min="12304" max="12304" width="14.5703125" style="8" customWidth="1"/>
    <col min="12305" max="12308" width="14.85546875" style="8" bestFit="1" customWidth="1"/>
    <col min="12309" max="12315" width="16" style="8" customWidth="1"/>
    <col min="12316" max="12317" width="8.42578125" style="8" customWidth="1"/>
    <col min="12318" max="12318" width="9.140625" style="8" bestFit="1" customWidth="1"/>
    <col min="12319" max="12319" width="11.140625" style="8" bestFit="1" customWidth="1"/>
    <col min="12320" max="12330" width="8.42578125" style="8" customWidth="1"/>
    <col min="12331" max="12537" width="8.42578125" style="8"/>
    <col min="12538" max="12538" width="3.7109375" style="8" customWidth="1"/>
    <col min="12539" max="12539" width="3.28515625" style="8" customWidth="1"/>
    <col min="12540" max="12540" width="5.5703125" style="8" customWidth="1"/>
    <col min="12541" max="12541" width="39" style="8" customWidth="1"/>
    <col min="12542" max="12547" width="0" style="8" hidden="1" customWidth="1"/>
    <col min="12548" max="12548" width="16.7109375" style="8" customWidth="1"/>
    <col min="12549" max="12551" width="13.5703125" style="8" customWidth="1"/>
    <col min="12552" max="12559" width="14" style="8" customWidth="1"/>
    <col min="12560" max="12560" width="14.5703125" style="8" customWidth="1"/>
    <col min="12561" max="12564" width="14.85546875" style="8" bestFit="1" customWidth="1"/>
    <col min="12565" max="12571" width="16" style="8" customWidth="1"/>
    <col min="12572" max="12573" width="8.42578125" style="8" customWidth="1"/>
    <col min="12574" max="12574" width="9.140625" style="8" bestFit="1" customWidth="1"/>
    <col min="12575" max="12575" width="11.140625" style="8" bestFit="1" customWidth="1"/>
    <col min="12576" max="12586" width="8.42578125" style="8" customWidth="1"/>
    <col min="12587" max="12793" width="8.42578125" style="8"/>
    <col min="12794" max="12794" width="3.7109375" style="8" customWidth="1"/>
    <col min="12795" max="12795" width="3.28515625" style="8" customWidth="1"/>
    <col min="12796" max="12796" width="5.5703125" style="8" customWidth="1"/>
    <col min="12797" max="12797" width="39" style="8" customWidth="1"/>
    <col min="12798" max="12803" width="0" style="8" hidden="1" customWidth="1"/>
    <col min="12804" max="12804" width="16.7109375" style="8" customWidth="1"/>
    <col min="12805" max="12807" width="13.5703125" style="8" customWidth="1"/>
    <col min="12808" max="12815" width="14" style="8" customWidth="1"/>
    <col min="12816" max="12816" width="14.5703125" style="8" customWidth="1"/>
    <col min="12817" max="12820" width="14.85546875" style="8" bestFit="1" customWidth="1"/>
    <col min="12821" max="12827" width="16" style="8" customWidth="1"/>
    <col min="12828" max="12829" width="8.42578125" style="8" customWidth="1"/>
    <col min="12830" max="12830" width="9.140625" style="8" bestFit="1" customWidth="1"/>
    <col min="12831" max="12831" width="11.140625" style="8" bestFit="1" customWidth="1"/>
    <col min="12832" max="12842" width="8.42578125" style="8" customWidth="1"/>
    <col min="12843" max="13049" width="8.42578125" style="8"/>
    <col min="13050" max="13050" width="3.7109375" style="8" customWidth="1"/>
    <col min="13051" max="13051" width="3.28515625" style="8" customWidth="1"/>
    <col min="13052" max="13052" width="5.5703125" style="8" customWidth="1"/>
    <col min="13053" max="13053" width="39" style="8" customWidth="1"/>
    <col min="13054" max="13059" width="0" style="8" hidden="1" customWidth="1"/>
    <col min="13060" max="13060" width="16.7109375" style="8" customWidth="1"/>
    <col min="13061" max="13063" width="13.5703125" style="8" customWidth="1"/>
    <col min="13064" max="13071" width="14" style="8" customWidth="1"/>
    <col min="13072" max="13072" width="14.5703125" style="8" customWidth="1"/>
    <col min="13073" max="13076" width="14.85546875" style="8" bestFit="1" customWidth="1"/>
    <col min="13077" max="13083" width="16" style="8" customWidth="1"/>
    <col min="13084" max="13085" width="8.42578125" style="8" customWidth="1"/>
    <col min="13086" max="13086" width="9.140625" style="8" bestFit="1" customWidth="1"/>
    <col min="13087" max="13087" width="11.140625" style="8" bestFit="1" customWidth="1"/>
    <col min="13088" max="13098" width="8.42578125" style="8" customWidth="1"/>
    <col min="13099" max="13305" width="8.42578125" style="8"/>
    <col min="13306" max="13306" width="3.7109375" style="8" customWidth="1"/>
    <col min="13307" max="13307" width="3.28515625" style="8" customWidth="1"/>
    <col min="13308" max="13308" width="5.5703125" style="8" customWidth="1"/>
    <col min="13309" max="13309" width="39" style="8" customWidth="1"/>
    <col min="13310" max="13315" width="0" style="8" hidden="1" customWidth="1"/>
    <col min="13316" max="13316" width="16.7109375" style="8" customWidth="1"/>
    <col min="13317" max="13319" width="13.5703125" style="8" customWidth="1"/>
    <col min="13320" max="13327" width="14" style="8" customWidth="1"/>
    <col min="13328" max="13328" width="14.5703125" style="8" customWidth="1"/>
    <col min="13329" max="13332" width="14.85546875" style="8" bestFit="1" customWidth="1"/>
    <col min="13333" max="13339" width="16" style="8" customWidth="1"/>
    <col min="13340" max="13341" width="8.42578125" style="8" customWidth="1"/>
    <col min="13342" max="13342" width="9.140625" style="8" bestFit="1" customWidth="1"/>
    <col min="13343" max="13343" width="11.140625" style="8" bestFit="1" customWidth="1"/>
    <col min="13344" max="13354" width="8.42578125" style="8" customWidth="1"/>
    <col min="13355" max="13561" width="8.42578125" style="8"/>
    <col min="13562" max="13562" width="3.7109375" style="8" customWidth="1"/>
    <col min="13563" max="13563" width="3.28515625" style="8" customWidth="1"/>
    <col min="13564" max="13564" width="5.5703125" style="8" customWidth="1"/>
    <col min="13565" max="13565" width="39" style="8" customWidth="1"/>
    <col min="13566" max="13571" width="0" style="8" hidden="1" customWidth="1"/>
    <col min="13572" max="13572" width="16.7109375" style="8" customWidth="1"/>
    <col min="13573" max="13575" width="13.5703125" style="8" customWidth="1"/>
    <col min="13576" max="13583" width="14" style="8" customWidth="1"/>
    <col min="13584" max="13584" width="14.5703125" style="8" customWidth="1"/>
    <col min="13585" max="13588" width="14.85546875" style="8" bestFit="1" customWidth="1"/>
    <col min="13589" max="13595" width="16" style="8" customWidth="1"/>
    <col min="13596" max="13597" width="8.42578125" style="8" customWidth="1"/>
    <col min="13598" max="13598" width="9.140625" style="8" bestFit="1" customWidth="1"/>
    <col min="13599" max="13599" width="11.140625" style="8" bestFit="1" customWidth="1"/>
    <col min="13600" max="13610" width="8.42578125" style="8" customWidth="1"/>
    <col min="13611" max="13817" width="8.42578125" style="8"/>
    <col min="13818" max="13818" width="3.7109375" style="8" customWidth="1"/>
    <col min="13819" max="13819" width="3.28515625" style="8" customWidth="1"/>
    <col min="13820" max="13820" width="5.5703125" style="8" customWidth="1"/>
    <col min="13821" max="13821" width="39" style="8" customWidth="1"/>
    <col min="13822" max="13827" width="0" style="8" hidden="1" customWidth="1"/>
    <col min="13828" max="13828" width="16.7109375" style="8" customWidth="1"/>
    <col min="13829" max="13831" width="13.5703125" style="8" customWidth="1"/>
    <col min="13832" max="13839" width="14" style="8" customWidth="1"/>
    <col min="13840" max="13840" width="14.5703125" style="8" customWidth="1"/>
    <col min="13841" max="13844" width="14.85546875" style="8" bestFit="1" customWidth="1"/>
    <col min="13845" max="13851" width="16" style="8" customWidth="1"/>
    <col min="13852" max="13853" width="8.42578125" style="8" customWidth="1"/>
    <col min="13854" max="13854" width="9.140625" style="8" bestFit="1" customWidth="1"/>
    <col min="13855" max="13855" width="11.140625" style="8" bestFit="1" customWidth="1"/>
    <col min="13856" max="13866" width="8.42578125" style="8" customWidth="1"/>
    <col min="13867" max="14073" width="8.42578125" style="8"/>
    <col min="14074" max="14074" width="3.7109375" style="8" customWidth="1"/>
    <col min="14075" max="14075" width="3.28515625" style="8" customWidth="1"/>
    <col min="14076" max="14076" width="5.5703125" style="8" customWidth="1"/>
    <col min="14077" max="14077" width="39" style="8" customWidth="1"/>
    <col min="14078" max="14083" width="0" style="8" hidden="1" customWidth="1"/>
    <col min="14084" max="14084" width="16.7109375" style="8" customWidth="1"/>
    <col min="14085" max="14087" width="13.5703125" style="8" customWidth="1"/>
    <col min="14088" max="14095" width="14" style="8" customWidth="1"/>
    <col min="14096" max="14096" width="14.5703125" style="8" customWidth="1"/>
    <col min="14097" max="14100" width="14.85546875" style="8" bestFit="1" customWidth="1"/>
    <col min="14101" max="14107" width="16" style="8" customWidth="1"/>
    <col min="14108" max="14109" width="8.42578125" style="8" customWidth="1"/>
    <col min="14110" max="14110" width="9.140625" style="8" bestFit="1" customWidth="1"/>
    <col min="14111" max="14111" width="11.140625" style="8" bestFit="1" customWidth="1"/>
    <col min="14112" max="14122" width="8.42578125" style="8" customWidth="1"/>
    <col min="14123" max="14329" width="8.42578125" style="8"/>
    <col min="14330" max="14330" width="3.7109375" style="8" customWidth="1"/>
    <col min="14331" max="14331" width="3.28515625" style="8" customWidth="1"/>
    <col min="14332" max="14332" width="5.5703125" style="8" customWidth="1"/>
    <col min="14333" max="14333" width="39" style="8" customWidth="1"/>
    <col min="14334" max="14339" width="0" style="8" hidden="1" customWidth="1"/>
    <col min="14340" max="14340" width="16.7109375" style="8" customWidth="1"/>
    <col min="14341" max="14343" width="13.5703125" style="8" customWidth="1"/>
    <col min="14344" max="14351" width="14" style="8" customWidth="1"/>
    <col min="14352" max="14352" width="14.5703125" style="8" customWidth="1"/>
    <col min="14353" max="14356" width="14.85546875" style="8" bestFit="1" customWidth="1"/>
    <col min="14357" max="14363" width="16" style="8" customWidth="1"/>
    <col min="14364" max="14365" width="8.42578125" style="8" customWidth="1"/>
    <col min="14366" max="14366" width="9.140625" style="8" bestFit="1" customWidth="1"/>
    <col min="14367" max="14367" width="11.140625" style="8" bestFit="1" customWidth="1"/>
    <col min="14368" max="14378" width="8.42578125" style="8" customWidth="1"/>
    <col min="14379" max="14585" width="8.42578125" style="8"/>
    <col min="14586" max="14586" width="3.7109375" style="8" customWidth="1"/>
    <col min="14587" max="14587" width="3.28515625" style="8" customWidth="1"/>
    <col min="14588" max="14588" width="5.5703125" style="8" customWidth="1"/>
    <col min="14589" max="14589" width="39" style="8" customWidth="1"/>
    <col min="14590" max="14595" width="0" style="8" hidden="1" customWidth="1"/>
    <col min="14596" max="14596" width="16.7109375" style="8" customWidth="1"/>
    <col min="14597" max="14599" width="13.5703125" style="8" customWidth="1"/>
    <col min="14600" max="14607" width="14" style="8" customWidth="1"/>
    <col min="14608" max="14608" width="14.5703125" style="8" customWidth="1"/>
    <col min="14609" max="14612" width="14.85546875" style="8" bestFit="1" customWidth="1"/>
    <col min="14613" max="14619" width="16" style="8" customWidth="1"/>
    <col min="14620" max="14621" width="8.42578125" style="8" customWidth="1"/>
    <col min="14622" max="14622" width="9.140625" style="8" bestFit="1" customWidth="1"/>
    <col min="14623" max="14623" width="11.140625" style="8" bestFit="1" customWidth="1"/>
    <col min="14624" max="14634" width="8.42578125" style="8" customWidth="1"/>
    <col min="14635" max="14841" width="8.42578125" style="8"/>
    <col min="14842" max="14842" width="3.7109375" style="8" customWidth="1"/>
    <col min="14843" max="14843" width="3.28515625" style="8" customWidth="1"/>
    <col min="14844" max="14844" width="5.5703125" style="8" customWidth="1"/>
    <col min="14845" max="14845" width="39" style="8" customWidth="1"/>
    <col min="14846" max="14851" width="0" style="8" hidden="1" customWidth="1"/>
    <col min="14852" max="14852" width="16.7109375" style="8" customWidth="1"/>
    <col min="14853" max="14855" width="13.5703125" style="8" customWidth="1"/>
    <col min="14856" max="14863" width="14" style="8" customWidth="1"/>
    <col min="14864" max="14864" width="14.5703125" style="8" customWidth="1"/>
    <col min="14865" max="14868" width="14.85546875" style="8" bestFit="1" customWidth="1"/>
    <col min="14869" max="14875" width="16" style="8" customWidth="1"/>
    <col min="14876" max="14877" width="8.42578125" style="8" customWidth="1"/>
    <col min="14878" max="14878" width="9.140625" style="8" bestFit="1" customWidth="1"/>
    <col min="14879" max="14879" width="11.140625" style="8" bestFit="1" customWidth="1"/>
    <col min="14880" max="14890" width="8.42578125" style="8" customWidth="1"/>
    <col min="14891" max="15097" width="8.42578125" style="8"/>
    <col min="15098" max="15098" width="3.7109375" style="8" customWidth="1"/>
    <col min="15099" max="15099" width="3.28515625" style="8" customWidth="1"/>
    <col min="15100" max="15100" width="5.5703125" style="8" customWidth="1"/>
    <col min="15101" max="15101" width="39" style="8" customWidth="1"/>
    <col min="15102" max="15107" width="0" style="8" hidden="1" customWidth="1"/>
    <col min="15108" max="15108" width="16.7109375" style="8" customWidth="1"/>
    <col min="15109" max="15111" width="13.5703125" style="8" customWidth="1"/>
    <col min="15112" max="15119" width="14" style="8" customWidth="1"/>
    <col min="15120" max="15120" width="14.5703125" style="8" customWidth="1"/>
    <col min="15121" max="15124" width="14.85546875" style="8" bestFit="1" customWidth="1"/>
    <col min="15125" max="15131" width="16" style="8" customWidth="1"/>
    <col min="15132" max="15133" width="8.42578125" style="8" customWidth="1"/>
    <col min="15134" max="15134" width="9.140625" style="8" bestFit="1" customWidth="1"/>
    <col min="15135" max="15135" width="11.140625" style="8" bestFit="1" customWidth="1"/>
    <col min="15136" max="15146" width="8.42578125" style="8" customWidth="1"/>
    <col min="15147" max="15353" width="8.42578125" style="8"/>
    <col min="15354" max="15354" width="3.7109375" style="8" customWidth="1"/>
    <col min="15355" max="15355" width="3.28515625" style="8" customWidth="1"/>
    <col min="15356" max="15356" width="5.5703125" style="8" customWidth="1"/>
    <col min="15357" max="15357" width="39" style="8" customWidth="1"/>
    <col min="15358" max="15363" width="0" style="8" hidden="1" customWidth="1"/>
    <col min="15364" max="15364" width="16.7109375" style="8" customWidth="1"/>
    <col min="15365" max="15367" width="13.5703125" style="8" customWidth="1"/>
    <col min="15368" max="15375" width="14" style="8" customWidth="1"/>
    <col min="15376" max="15376" width="14.5703125" style="8" customWidth="1"/>
    <col min="15377" max="15380" width="14.85546875" style="8" bestFit="1" customWidth="1"/>
    <col min="15381" max="15387" width="16" style="8" customWidth="1"/>
    <col min="15388" max="15389" width="8.42578125" style="8" customWidth="1"/>
    <col min="15390" max="15390" width="9.140625" style="8" bestFit="1" customWidth="1"/>
    <col min="15391" max="15391" width="11.140625" style="8" bestFit="1" customWidth="1"/>
    <col min="15392" max="15402" width="8.42578125" style="8" customWidth="1"/>
    <col min="15403" max="15609" width="8.42578125" style="8"/>
    <col min="15610" max="15610" width="3.7109375" style="8" customWidth="1"/>
    <col min="15611" max="15611" width="3.28515625" style="8" customWidth="1"/>
    <col min="15612" max="15612" width="5.5703125" style="8" customWidth="1"/>
    <col min="15613" max="15613" width="39" style="8" customWidth="1"/>
    <col min="15614" max="15619" width="0" style="8" hidden="1" customWidth="1"/>
    <col min="15620" max="15620" width="16.7109375" style="8" customWidth="1"/>
    <col min="15621" max="15623" width="13.5703125" style="8" customWidth="1"/>
    <col min="15624" max="15631" width="14" style="8" customWidth="1"/>
    <col min="15632" max="15632" width="14.5703125" style="8" customWidth="1"/>
    <col min="15633" max="15636" width="14.85546875" style="8" bestFit="1" customWidth="1"/>
    <col min="15637" max="15643" width="16" style="8" customWidth="1"/>
    <col min="15644" max="15645" width="8.42578125" style="8" customWidth="1"/>
    <col min="15646" max="15646" width="9.140625" style="8" bestFit="1" customWidth="1"/>
    <col min="15647" max="15647" width="11.140625" style="8" bestFit="1" customWidth="1"/>
    <col min="15648" max="15658" width="8.42578125" style="8" customWidth="1"/>
    <col min="15659" max="15865" width="8.42578125" style="8"/>
    <col min="15866" max="15866" width="3.7109375" style="8" customWidth="1"/>
    <col min="15867" max="15867" width="3.28515625" style="8" customWidth="1"/>
    <col min="15868" max="15868" width="5.5703125" style="8" customWidth="1"/>
    <col min="15869" max="15869" width="39" style="8" customWidth="1"/>
    <col min="15870" max="15875" width="0" style="8" hidden="1" customWidth="1"/>
    <col min="15876" max="15876" width="16.7109375" style="8" customWidth="1"/>
    <col min="15877" max="15879" width="13.5703125" style="8" customWidth="1"/>
    <col min="15880" max="15887" width="14" style="8" customWidth="1"/>
    <col min="15888" max="15888" width="14.5703125" style="8" customWidth="1"/>
    <col min="15889" max="15892" width="14.85546875" style="8" bestFit="1" customWidth="1"/>
    <col min="15893" max="15899" width="16" style="8" customWidth="1"/>
    <col min="15900" max="15901" width="8.42578125" style="8" customWidth="1"/>
    <col min="15902" max="15902" width="9.140625" style="8" bestFit="1" customWidth="1"/>
    <col min="15903" max="15903" width="11.140625" style="8" bestFit="1" customWidth="1"/>
    <col min="15904" max="15914" width="8.42578125" style="8" customWidth="1"/>
    <col min="15915" max="16121" width="8.42578125" style="8"/>
    <col min="16122" max="16122" width="3.7109375" style="8" customWidth="1"/>
    <col min="16123" max="16123" width="3.28515625" style="8" customWidth="1"/>
    <col min="16124" max="16124" width="5.5703125" style="8" customWidth="1"/>
    <col min="16125" max="16125" width="39" style="8" customWidth="1"/>
    <col min="16126" max="16131" width="0" style="8" hidden="1" customWidth="1"/>
    <col min="16132" max="16132" width="16.7109375" style="8" customWidth="1"/>
    <col min="16133" max="16135" width="13.5703125" style="8" customWidth="1"/>
    <col min="16136" max="16143" width="14" style="8" customWidth="1"/>
    <col min="16144" max="16144" width="14.5703125" style="8" customWidth="1"/>
    <col min="16145" max="16148" width="14.85546875" style="8" bestFit="1" customWidth="1"/>
    <col min="16149" max="16155" width="16" style="8" customWidth="1"/>
    <col min="16156" max="16157" width="8.42578125" style="8" customWidth="1"/>
    <col min="16158" max="16158" width="9.140625" style="8" bestFit="1" customWidth="1"/>
    <col min="16159" max="16159" width="11.140625" style="8" bestFit="1" customWidth="1"/>
    <col min="16160" max="16170" width="8.42578125" style="8" customWidth="1"/>
    <col min="16171" max="16384" width="8.42578125" style="8"/>
  </cols>
  <sheetData>
    <row r="1" spans="1:38" ht="45" customHeight="1" x14ac:dyDescent="0.3">
      <c r="A1" s="60" t="s">
        <v>561</v>
      </c>
      <c r="B1" s="60"/>
      <c r="C1" s="60"/>
      <c r="D1" s="60"/>
      <c r="Z1" s="61"/>
    </row>
    <row r="2" spans="1:38" ht="12.75" customHeight="1" x14ac:dyDescent="0.2">
      <c r="A2" s="5"/>
      <c r="B2" s="5"/>
      <c r="C2" s="6" t="s">
        <v>515</v>
      </c>
      <c r="D2" s="7">
        <v>43089</v>
      </c>
      <c r="E2" s="5"/>
      <c r="F2" s="5"/>
      <c r="G2" s="5"/>
      <c r="H2" s="5"/>
      <c r="I2" s="5"/>
      <c r="J2" s="5"/>
      <c r="K2" s="5"/>
      <c r="L2" s="5"/>
      <c r="M2" s="5"/>
      <c r="N2" s="5"/>
      <c r="O2" s="5"/>
      <c r="P2" s="5"/>
      <c r="Q2" s="5"/>
    </row>
    <row r="3" spans="1:38" ht="12.75" customHeight="1" x14ac:dyDescent="0.2">
      <c r="A3" s="9" t="s">
        <v>516</v>
      </c>
      <c r="B3" s="10"/>
      <c r="C3" s="10"/>
      <c r="D3" s="10"/>
      <c r="E3" s="11">
        <v>1999</v>
      </c>
      <c r="F3" s="11">
        <v>2000</v>
      </c>
      <c r="G3" s="11">
        <v>2001</v>
      </c>
      <c r="H3" s="11">
        <v>2002</v>
      </c>
      <c r="I3" s="11">
        <v>2003</v>
      </c>
      <c r="J3" s="11">
        <v>2004</v>
      </c>
      <c r="K3" s="11">
        <v>2005</v>
      </c>
      <c r="L3" s="11">
        <v>2006</v>
      </c>
      <c r="M3" s="11">
        <v>2007</v>
      </c>
      <c r="N3" s="11">
        <v>2008</v>
      </c>
      <c r="O3" s="11">
        <v>2009</v>
      </c>
      <c r="P3" s="11">
        <v>2010</v>
      </c>
      <c r="Q3" s="11">
        <v>2011</v>
      </c>
      <c r="R3" s="11">
        <v>2012</v>
      </c>
      <c r="S3" s="11">
        <v>2013</v>
      </c>
      <c r="T3" s="11">
        <v>2014</v>
      </c>
      <c r="U3" s="11">
        <v>2015</v>
      </c>
      <c r="V3" s="11">
        <v>2016</v>
      </c>
      <c r="W3" s="11">
        <v>2017</v>
      </c>
      <c r="X3" s="11">
        <v>2018</v>
      </c>
      <c r="Y3" s="11">
        <v>2019</v>
      </c>
      <c r="Z3" s="11">
        <v>2020</v>
      </c>
      <c r="AA3" s="11">
        <v>2021</v>
      </c>
      <c r="AB3" s="11">
        <v>2022</v>
      </c>
      <c r="AC3" s="11">
        <v>2023</v>
      </c>
      <c r="AD3" s="11">
        <v>2024</v>
      </c>
      <c r="AE3" s="11">
        <v>2025</v>
      </c>
      <c r="AF3" s="11">
        <v>2026</v>
      </c>
      <c r="AG3" s="11">
        <v>2027</v>
      </c>
      <c r="AH3" s="11">
        <v>2028</v>
      </c>
    </row>
    <row r="4" spans="1:38" ht="12.75" customHeight="1" x14ac:dyDescent="0.2">
      <c r="A4" s="5"/>
      <c r="B4" s="5"/>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row>
    <row r="5" spans="1:38" ht="12.75" customHeight="1" x14ac:dyDescent="0.2">
      <c r="A5" s="5"/>
      <c r="B5" s="5"/>
      <c r="C5" s="5"/>
      <c r="D5" s="5"/>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row>
    <row r="6" spans="1:38" ht="12.75" customHeight="1" x14ac:dyDescent="0.2">
      <c r="A6" s="5"/>
      <c r="B6" s="5"/>
      <c r="C6" s="5"/>
      <c r="D6" s="5"/>
    </row>
    <row r="7" spans="1:38" ht="12.75" customHeight="1" x14ac:dyDescent="0.2">
      <c r="A7" s="13" t="s">
        <v>517</v>
      </c>
      <c r="B7" s="5"/>
      <c r="C7" s="5"/>
      <c r="D7" s="5"/>
    </row>
    <row r="8" spans="1:38" ht="12.75" customHeight="1" x14ac:dyDescent="0.2">
      <c r="A8" s="13"/>
      <c r="B8" s="5"/>
      <c r="C8" s="5"/>
      <c r="D8" s="5"/>
    </row>
    <row r="9" spans="1:38" ht="12.75" customHeight="1" x14ac:dyDescent="0.2">
      <c r="A9" s="13"/>
      <c r="B9" s="5" t="s">
        <v>518</v>
      </c>
      <c r="C9" s="5"/>
      <c r="D9" s="5"/>
    </row>
    <row r="10" spans="1:38" ht="12.75" customHeight="1" x14ac:dyDescent="0.2">
      <c r="A10" s="5"/>
      <c r="B10" s="5" t="s">
        <v>519</v>
      </c>
      <c r="C10" s="5"/>
      <c r="D10" s="5"/>
      <c r="E10" s="14">
        <v>9.2316540745348128</v>
      </c>
      <c r="F10" s="14">
        <v>8.7482000000000006</v>
      </c>
      <c r="G10" s="14">
        <v>7.6483040097600652</v>
      </c>
      <c r="H10" s="14">
        <v>6.9918404067033757</v>
      </c>
      <c r="I10" s="14">
        <v>6.4913617953455738</v>
      </c>
      <c r="J10" s="14">
        <v>5.4969828257933617</v>
      </c>
      <c r="K10" s="14">
        <v>4.8551654166048674</v>
      </c>
      <c r="L10" s="14">
        <v>4.4779483553561761</v>
      </c>
      <c r="M10" s="14">
        <v>5.6944612269421713</v>
      </c>
      <c r="N10" s="14">
        <v>7.6743713813311798</v>
      </c>
      <c r="O10" s="14">
        <v>2.0018080000000049</v>
      </c>
      <c r="P10" s="14">
        <v>3.1712222199041795</v>
      </c>
      <c r="Q10" s="14">
        <v>3.7266851825832337</v>
      </c>
      <c r="R10" s="14">
        <v>2.44</v>
      </c>
      <c r="S10" s="14">
        <v>1.94</v>
      </c>
      <c r="T10" s="14">
        <v>3.66</v>
      </c>
      <c r="U10" s="14">
        <v>6.77</v>
      </c>
      <c r="V10" s="14">
        <v>5.75</v>
      </c>
      <c r="W10" s="14">
        <v>4</v>
      </c>
      <c r="X10" s="14">
        <v>3.3</v>
      </c>
      <c r="Y10" s="14">
        <v>3</v>
      </c>
      <c r="Z10" s="14">
        <v>3</v>
      </c>
      <c r="AA10" s="14">
        <v>3</v>
      </c>
      <c r="AB10" s="14">
        <v>3</v>
      </c>
      <c r="AC10" s="14">
        <v>3</v>
      </c>
      <c r="AD10" s="14">
        <v>3</v>
      </c>
      <c r="AE10" s="14">
        <v>3</v>
      </c>
      <c r="AF10" s="14">
        <v>3</v>
      </c>
      <c r="AG10" s="14">
        <v>3</v>
      </c>
      <c r="AH10" s="14">
        <v>3</v>
      </c>
      <c r="AI10" s="15"/>
    </row>
    <row r="11" spans="1:38" ht="12.75" customHeight="1" x14ac:dyDescent="0.2">
      <c r="A11" s="5"/>
      <c r="B11" s="5" t="s">
        <v>520</v>
      </c>
      <c r="C11" s="5"/>
      <c r="D11" s="5"/>
      <c r="E11" s="14"/>
      <c r="F11" s="14"/>
      <c r="G11" s="15"/>
      <c r="H11" s="15"/>
      <c r="I11" s="15"/>
      <c r="J11" s="15"/>
      <c r="K11" s="14"/>
      <c r="L11" s="14"/>
      <c r="M11" s="15"/>
      <c r="N11" s="15"/>
      <c r="O11" s="15"/>
      <c r="P11" s="15"/>
      <c r="Q11" s="14"/>
      <c r="R11" s="14"/>
      <c r="S11" s="15"/>
      <c r="T11" s="15"/>
      <c r="U11" s="15"/>
      <c r="V11" s="15"/>
      <c r="W11" s="14"/>
      <c r="X11" s="14"/>
      <c r="Y11" s="15"/>
      <c r="Z11" s="15"/>
      <c r="AA11" s="15"/>
      <c r="AB11" s="14"/>
      <c r="AC11" s="14"/>
      <c r="AD11" s="15"/>
      <c r="AE11" s="15"/>
      <c r="AF11" s="15"/>
      <c r="AG11" s="15"/>
      <c r="AH11" s="15"/>
      <c r="AI11" s="15"/>
    </row>
    <row r="12" spans="1:38" x14ac:dyDescent="0.2">
      <c r="A12" s="5"/>
      <c r="B12" s="5"/>
      <c r="C12" s="5"/>
      <c r="D12" s="5"/>
      <c r="E12" s="16">
        <v>2.9390000000000001</v>
      </c>
      <c r="F12" s="16">
        <v>2.4099999999999997</v>
      </c>
      <c r="G12" s="16">
        <v>1.0005000000000002</v>
      </c>
      <c r="H12" s="16">
        <v>2.0847500000000001</v>
      </c>
      <c r="I12" s="16">
        <v>1.87825</v>
      </c>
      <c r="J12" s="16">
        <v>2.6102499999999997</v>
      </c>
      <c r="K12" s="16">
        <v>3.0934999999999997</v>
      </c>
      <c r="L12" s="16">
        <v>2.4657499999999999</v>
      </c>
      <c r="M12" s="16">
        <v>5.29</v>
      </c>
      <c r="N12" s="16">
        <v>2.5250000000000004</v>
      </c>
      <c r="O12" s="16">
        <v>1.6267499999999999</v>
      </c>
      <c r="P12" s="16">
        <v>3.5509999999999997</v>
      </c>
      <c r="Q12" s="16">
        <v>3.972</v>
      </c>
      <c r="R12" s="16">
        <v>2.9560000000000004</v>
      </c>
      <c r="S12" s="16">
        <v>1.9564999999999999</v>
      </c>
      <c r="T12" s="16">
        <v>0.49399999999999999</v>
      </c>
      <c r="U12" s="16">
        <v>0.66249999999999998</v>
      </c>
      <c r="V12" s="16">
        <v>1.83125</v>
      </c>
      <c r="W12" s="16">
        <v>1.9362499999999998</v>
      </c>
      <c r="X12" s="16">
        <v>2.06175</v>
      </c>
      <c r="Y12" s="16">
        <v>2.3032500000000002</v>
      </c>
      <c r="Z12" s="16">
        <v>2.2407499999999998</v>
      </c>
      <c r="AA12" s="16">
        <v>2.2829999999999999</v>
      </c>
      <c r="AB12" s="16">
        <v>2.2742500000000003</v>
      </c>
      <c r="AC12" s="16">
        <v>2.2742500000000003</v>
      </c>
      <c r="AD12" s="16">
        <v>2.2742500000000003</v>
      </c>
      <c r="AE12" s="16">
        <v>2.2742500000000003</v>
      </c>
      <c r="AF12" s="16">
        <v>2.2742500000000003</v>
      </c>
      <c r="AG12" s="16">
        <v>2.2742500000000003</v>
      </c>
      <c r="AH12" s="16">
        <v>2.2742500000000003</v>
      </c>
      <c r="AI12" s="15"/>
    </row>
    <row r="13" spans="1:38" ht="12.75" customHeight="1" x14ac:dyDescent="0.2">
      <c r="A13" s="17"/>
      <c r="B13" s="17" t="s">
        <v>521</v>
      </c>
      <c r="C13" s="17"/>
      <c r="D13" s="17"/>
      <c r="E13" s="18"/>
      <c r="F13" s="18">
        <v>3.427</v>
      </c>
      <c r="G13" s="18">
        <v>1.552</v>
      </c>
      <c r="H13" s="18">
        <v>2.6160000000000001</v>
      </c>
      <c r="I13" s="18">
        <v>1.909</v>
      </c>
      <c r="J13" s="18">
        <v>3.2090000000000001</v>
      </c>
      <c r="K13" s="18">
        <v>3.6829999999999998</v>
      </c>
      <c r="L13" s="18">
        <v>2.1989999999999998</v>
      </c>
      <c r="M13" s="18">
        <v>4.0839999999999996</v>
      </c>
      <c r="N13" s="18">
        <v>0.70099999999999996</v>
      </c>
      <c r="O13" s="18">
        <v>1.919</v>
      </c>
      <c r="P13" s="18">
        <v>1.6890000000000001</v>
      </c>
      <c r="Q13" s="18">
        <v>3.097</v>
      </c>
      <c r="R13" s="18">
        <v>1.8220000000000001</v>
      </c>
      <c r="S13" s="18">
        <v>1.337</v>
      </c>
      <c r="T13" s="18">
        <v>0.54700000000000004</v>
      </c>
      <c r="U13" s="18">
        <v>0.73899999999999999</v>
      </c>
      <c r="V13" s="18">
        <v>2.1920000000000002</v>
      </c>
      <c r="W13" s="18">
        <v>1.7809999999999999</v>
      </c>
      <c r="X13" s="18">
        <v>2.34</v>
      </c>
      <c r="Y13" s="18">
        <v>2.6920000000000002</v>
      </c>
      <c r="Z13" s="18">
        <v>2.1890000000000001</v>
      </c>
      <c r="AA13" s="18">
        <v>2.294</v>
      </c>
      <c r="AB13" s="18">
        <v>2.2360000000000002</v>
      </c>
      <c r="AC13" s="18">
        <v>2.2360000000000002</v>
      </c>
      <c r="AD13" s="18">
        <v>2.2360000000000002</v>
      </c>
      <c r="AE13" s="18">
        <v>2.2360000000000002</v>
      </c>
      <c r="AF13" s="18">
        <v>2.2360000000000002</v>
      </c>
      <c r="AG13" s="18">
        <v>2.2360000000000002</v>
      </c>
      <c r="AH13" s="18">
        <v>2.2360000000000002</v>
      </c>
      <c r="AI13" s="15"/>
    </row>
    <row r="14" spans="1:38" ht="18.75" customHeight="1" x14ac:dyDescent="0.2">
      <c r="A14" s="13" t="s">
        <v>522</v>
      </c>
      <c r="B14" s="5"/>
      <c r="C14" s="5"/>
      <c r="D14" s="5"/>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5"/>
      <c r="AJ14" s="19"/>
      <c r="AK14" s="19"/>
      <c r="AL14" s="19"/>
    </row>
    <row r="15" spans="1:38" ht="18.75" customHeight="1" x14ac:dyDescent="0.2">
      <c r="A15" s="13"/>
      <c r="B15" s="5"/>
      <c r="C15" s="5"/>
      <c r="D15" s="5"/>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5"/>
      <c r="AJ15" s="19"/>
      <c r="AK15" s="19"/>
      <c r="AL15" s="19"/>
    </row>
    <row r="16" spans="1:38" ht="12.75" customHeight="1" x14ac:dyDescent="0.2">
      <c r="A16" s="5"/>
      <c r="B16" s="20" t="s">
        <v>523</v>
      </c>
      <c r="C16" s="5"/>
      <c r="D16" s="5"/>
      <c r="E16" s="21"/>
      <c r="F16" s="21">
        <v>16110448.608780498</v>
      </c>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15"/>
      <c r="AJ16" s="21"/>
      <c r="AK16" s="21"/>
      <c r="AL16" s="21"/>
    </row>
    <row r="17" spans="1:96" ht="12.75" customHeight="1" x14ac:dyDescent="0.2">
      <c r="A17" s="5"/>
      <c r="B17" s="20"/>
      <c r="C17" s="20" t="s">
        <v>524</v>
      </c>
      <c r="D17" s="5"/>
      <c r="E17" s="22">
        <v>1873.77</v>
      </c>
      <c r="F17" s="22">
        <v>2229.1799999999998</v>
      </c>
      <c r="G17" s="22">
        <v>2291.1799999999998</v>
      </c>
      <c r="H17" s="22">
        <v>2864.79</v>
      </c>
      <c r="I17" s="22">
        <v>2778.21</v>
      </c>
      <c r="J17" s="22">
        <v>2389.75</v>
      </c>
      <c r="K17" s="22">
        <v>2284.2199999999998</v>
      </c>
      <c r="L17" s="22">
        <v>2238.79</v>
      </c>
      <c r="M17" s="22">
        <v>2014.76</v>
      </c>
      <c r="N17" s="22">
        <v>2243.59</v>
      </c>
      <c r="O17" s="22">
        <v>2044.23</v>
      </c>
      <c r="P17" s="22">
        <v>1913.98</v>
      </c>
      <c r="Q17" s="22">
        <v>1942.7</v>
      </c>
      <c r="R17" s="22">
        <v>1768.23</v>
      </c>
      <c r="S17" s="22">
        <v>1926.83</v>
      </c>
      <c r="T17" s="22">
        <v>2392.46</v>
      </c>
      <c r="U17" s="22">
        <v>3149.47</v>
      </c>
      <c r="V17" s="22">
        <v>3000.71</v>
      </c>
      <c r="W17" s="22">
        <v>3009.3262458385202</v>
      </c>
      <c r="X17" s="22">
        <v>3028.0101737213231</v>
      </c>
      <c r="Y17" s="22">
        <v>3067.5097869152437</v>
      </c>
      <c r="Z17" s="22">
        <v>3052.6327087719487</v>
      </c>
      <c r="AA17" s="22">
        <v>3073.8953568534539</v>
      </c>
      <c r="AB17" s="22">
        <v>3097.076742082977</v>
      </c>
      <c r="AC17" s="22">
        <v>3120.4313596212305</v>
      </c>
      <c r="AD17" s="22">
        <v>3143.9605040169431</v>
      </c>
      <c r="AE17" s="22">
        <v>3167.6654794928863</v>
      </c>
      <c r="AF17" s="22">
        <v>3191.547600018162</v>
      </c>
      <c r="AG17" s="22">
        <v>3215.608189381041</v>
      </c>
      <c r="AH17" s="22">
        <v>3239.8485812623417</v>
      </c>
      <c r="AI17" s="15"/>
      <c r="AJ17" s="21"/>
      <c r="AK17" s="21"/>
      <c r="AL17" s="21"/>
    </row>
    <row r="18" spans="1:96" ht="12.75" customHeight="1" x14ac:dyDescent="0.2">
      <c r="A18" s="5"/>
      <c r="B18" s="20"/>
      <c r="C18" s="20"/>
      <c r="D18" s="20" t="s">
        <v>525</v>
      </c>
      <c r="E18" s="22">
        <v>21.506896395198783</v>
      </c>
      <c r="F18" s="22">
        <v>18.96764277365952</v>
      </c>
      <c r="G18" s="22">
        <v>2.7812917754510558</v>
      </c>
      <c r="H18" s="22">
        <v>25.035571190390993</v>
      </c>
      <c r="I18" s="22">
        <v>-3.022211052119006</v>
      </c>
      <c r="J18" s="22">
        <v>-13.982384340996546</v>
      </c>
      <c r="K18" s="22">
        <v>-4.4159430902814156</v>
      </c>
      <c r="L18" s="22">
        <v>-1.9888627190025376</v>
      </c>
      <c r="M18" s="22">
        <v>-10.006744714778959</v>
      </c>
      <c r="N18" s="22">
        <v>11.357680319243979</v>
      </c>
      <c r="O18" s="22">
        <v>-8.885758984484692</v>
      </c>
      <c r="P18" s="22">
        <v>-6.3715922376640588</v>
      </c>
      <c r="Q18" s="22">
        <v>1.500538145644148</v>
      </c>
      <c r="R18" s="22">
        <v>-8.9807999176404039</v>
      </c>
      <c r="S18" s="22">
        <v>8.9694213987999269</v>
      </c>
      <c r="T18" s="22">
        <v>24.1655984181272</v>
      </c>
      <c r="U18" s="22">
        <v>31.641490348845956</v>
      </c>
      <c r="V18" s="22">
        <v>-4.7233344022962527</v>
      </c>
      <c r="W18" s="22">
        <v>0.28714023809432998</v>
      </c>
      <c r="X18" s="22">
        <v>0.62086747519116692</v>
      </c>
      <c r="Y18" s="22">
        <v>1.30447425628617</v>
      </c>
      <c r="Z18" s="22">
        <v>-0.48498877515418259</v>
      </c>
      <c r="AA18" s="22">
        <v>0.69653476556172933</v>
      </c>
      <c r="AB18" s="22">
        <v>0.75413709766789516</v>
      </c>
      <c r="AC18" s="22">
        <v>0.75408585202012546</v>
      </c>
      <c r="AD18" s="22">
        <v>0.75403499337247659</v>
      </c>
      <c r="AE18" s="22">
        <v>0.75398451875130501</v>
      </c>
      <c r="AF18" s="22">
        <v>0.75393442520639287</v>
      </c>
      <c r="AG18" s="22">
        <v>0.75388470981105904</v>
      </c>
      <c r="AH18" s="22">
        <v>0.7538353696619593</v>
      </c>
      <c r="AI18" s="15"/>
      <c r="AJ18" s="21"/>
      <c r="AK18" s="21"/>
      <c r="AL18" s="21"/>
    </row>
    <row r="19" spans="1:96" ht="12.75" customHeight="1" x14ac:dyDescent="0.2">
      <c r="A19" s="5"/>
      <c r="B19" s="5"/>
      <c r="C19" s="20" t="s">
        <v>526</v>
      </c>
      <c r="D19" s="5"/>
      <c r="E19" s="15">
        <v>1758.57714285714</v>
      </c>
      <c r="F19" s="15">
        <v>2087.4245491803276</v>
      </c>
      <c r="G19" s="15">
        <v>2299.77</v>
      </c>
      <c r="H19" s="15">
        <v>2507.96</v>
      </c>
      <c r="I19" s="15">
        <v>2875.9185989055086</v>
      </c>
      <c r="J19" s="15">
        <v>2628.4739890710375</v>
      </c>
      <c r="K19" s="15">
        <v>2321.4947671232826</v>
      </c>
      <c r="L19" s="15">
        <v>2358.9591218964083</v>
      </c>
      <c r="M19" s="15">
        <v>2076.2397534246529</v>
      </c>
      <c r="N19" s="15">
        <v>1967.1122677595615</v>
      </c>
      <c r="O19" s="15">
        <v>2153.2976986301351</v>
      </c>
      <c r="P19" s="15">
        <v>1898.8918617829613</v>
      </c>
      <c r="Q19" s="15">
        <v>1846.9670958904089</v>
      </c>
      <c r="R19" s="15">
        <v>1797.3994438875006</v>
      </c>
      <c r="S19" s="15">
        <v>1868.6850403960423</v>
      </c>
      <c r="T19" s="15">
        <v>1999.3791561181438</v>
      </c>
      <c r="U19" s="15">
        <v>2745.06</v>
      </c>
      <c r="V19" s="15">
        <v>3051.5952521008417</v>
      </c>
      <c r="W19" s="15">
        <v>2954.3062335499712</v>
      </c>
      <c r="X19" s="15">
        <v>3059.3326200966203</v>
      </c>
      <c r="Y19" s="15">
        <v>3098.8730758632278</v>
      </c>
      <c r="Z19" s="15">
        <v>3083.980614831436</v>
      </c>
      <c r="AA19" s="15">
        <v>3105.2652484763316</v>
      </c>
      <c r="AB19" s="15">
        <v>3128.4706032421277</v>
      </c>
      <c r="AC19" s="15">
        <v>3151.8493694387412</v>
      </c>
      <c r="AD19" s="15">
        <v>3175.4028429534642</v>
      </c>
      <c r="AE19" s="15">
        <v>3199.1323293576329</v>
      </c>
      <c r="AF19" s="15">
        <v>3223.0391439789923</v>
      </c>
      <c r="AG19" s="15">
        <v>3247.1246119746102</v>
      </c>
      <c r="AH19" s="15">
        <v>3271.3900684043283</v>
      </c>
      <c r="AI19" s="15"/>
    </row>
    <row r="20" spans="1:96" ht="12.75" customHeight="1" x14ac:dyDescent="0.2">
      <c r="A20" s="5"/>
      <c r="B20" s="5"/>
      <c r="C20" s="20"/>
      <c r="D20" s="20" t="s">
        <v>525</v>
      </c>
      <c r="E20" s="16">
        <v>23.232362509711436</v>
      </c>
      <c r="F20" s="16">
        <v>18.699629280346098</v>
      </c>
      <c r="G20" s="16">
        <v>10.172604844714229</v>
      </c>
      <c r="H20" s="16">
        <v>9.0526443948742763</v>
      </c>
      <c r="I20" s="16">
        <v>14.671629487930771</v>
      </c>
      <c r="J20" s="16">
        <v>-8.6040199443976348</v>
      </c>
      <c r="K20" s="16">
        <v>-11.67899028958047</v>
      </c>
      <c r="L20" s="16">
        <v>1.6138031109822482</v>
      </c>
      <c r="M20" s="16">
        <v>-11.984920206861084</v>
      </c>
      <c r="N20" s="16">
        <v>-5.2560156159755174</v>
      </c>
      <c r="O20" s="16">
        <v>9.4649112774142239</v>
      </c>
      <c r="P20" s="16">
        <v>-11.814708064241152</v>
      </c>
      <c r="Q20" s="16">
        <v>-2.734477246313427</v>
      </c>
      <c r="R20" s="16">
        <v>-2.7021323795971219</v>
      </c>
      <c r="S20" s="16">
        <v>3.9660408681534864</v>
      </c>
      <c r="T20" s="16">
        <v>6.9939081705498563</v>
      </c>
      <c r="U20" s="16">
        <v>37.295619572708681</v>
      </c>
      <c r="V20" s="16">
        <v>11.166796066419016</v>
      </c>
      <c r="W20" s="16">
        <v>-3.1881363848594524</v>
      </c>
      <c r="X20" s="16">
        <v>3.5550270772182868</v>
      </c>
      <c r="Y20" s="16">
        <v>1.2924536386422325</v>
      </c>
      <c r="Z20" s="16">
        <v>-0.48057666988000625</v>
      </c>
      <c r="AA20" s="16">
        <v>0.69016755625939119</v>
      </c>
      <c r="AB20" s="16">
        <v>0.74729058257365644</v>
      </c>
      <c r="AC20" s="16">
        <v>0.74729058257365644</v>
      </c>
      <c r="AD20" s="16">
        <v>0.74729058257365644</v>
      </c>
      <c r="AE20" s="16">
        <v>0.74729058257370085</v>
      </c>
      <c r="AF20" s="16">
        <v>0.74729058257367864</v>
      </c>
      <c r="AG20" s="16">
        <v>0.74729058257365644</v>
      </c>
      <c r="AH20" s="16">
        <v>0.74729058257367864</v>
      </c>
      <c r="AI20" s="15"/>
    </row>
    <row r="21" spans="1:96" ht="12.75" customHeight="1" x14ac:dyDescent="0.2">
      <c r="A21" s="5"/>
      <c r="B21" s="20" t="s">
        <v>527</v>
      </c>
      <c r="C21" s="20"/>
      <c r="D21" s="5"/>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15"/>
    </row>
    <row r="22" spans="1:96" ht="12.75" customHeight="1" x14ac:dyDescent="0.2">
      <c r="A22" s="5"/>
      <c r="B22" s="5"/>
      <c r="C22" s="20" t="s">
        <v>528</v>
      </c>
      <c r="D22" s="5"/>
      <c r="E22" s="16">
        <v>113.39738505406201</v>
      </c>
      <c r="F22" s="16">
        <v>126.02043195931458</v>
      </c>
      <c r="G22" s="16">
        <v>128.33125515208914</v>
      </c>
      <c r="H22" s="16">
        <v>129.52979001627006</v>
      </c>
      <c r="I22" s="16">
        <v>143.84670267388864</v>
      </c>
      <c r="J22" s="16">
        <v>132.59308373949602</v>
      </c>
      <c r="K22" s="16">
        <v>121.83863445360731</v>
      </c>
      <c r="L22" s="16">
        <v>124.43963405458044</v>
      </c>
      <c r="M22" s="16">
        <v>113.59568024560421</v>
      </c>
      <c r="N22" s="16">
        <v>109.58308266247489</v>
      </c>
      <c r="O22" s="16">
        <v>107.95609760818202</v>
      </c>
      <c r="P22" s="16">
        <v>100.03396178466966</v>
      </c>
      <c r="Q22" s="16">
        <v>100.42413062800792</v>
      </c>
      <c r="R22" s="16">
        <v>98.026769892644339</v>
      </c>
      <c r="S22" s="16">
        <v>104.00913638069885</v>
      </c>
      <c r="T22" s="16">
        <v>108.81962357693538</v>
      </c>
      <c r="U22" s="16">
        <v>129.48932914047572</v>
      </c>
      <c r="V22" s="16">
        <v>139.3419081225486</v>
      </c>
      <c r="W22" s="16">
        <v>131.80750110909685</v>
      </c>
      <c r="X22" s="16">
        <v>135.2279414526827</v>
      </c>
      <c r="Y22" s="16">
        <v>136.55919784277464</v>
      </c>
      <c r="Z22" s="16">
        <v>134.79543110286207</v>
      </c>
      <c r="AA22" s="16">
        <v>134.7740896920678</v>
      </c>
      <c r="AB22" s="16">
        <v>134.7515697268386</v>
      </c>
      <c r="AC22" s="16">
        <v>134.72905352456439</v>
      </c>
      <c r="AD22" s="16">
        <v>134.70654108461642</v>
      </c>
      <c r="AE22" s="16">
        <v>134.68403240636604</v>
      </c>
      <c r="AF22" s="16">
        <v>134.66152748918466</v>
      </c>
      <c r="AG22" s="16">
        <v>134.63902633244379</v>
      </c>
      <c r="AH22" s="16">
        <v>134.61652893551516</v>
      </c>
      <c r="AI22" s="15"/>
    </row>
    <row r="23" spans="1:96" ht="12.75" customHeight="1" x14ac:dyDescent="0.2">
      <c r="A23" s="5"/>
      <c r="B23" s="5"/>
      <c r="C23" s="5"/>
      <c r="D23" s="20" t="s">
        <v>529</v>
      </c>
      <c r="E23" s="16"/>
      <c r="F23" s="16">
        <v>11.131691351819573</v>
      </c>
      <c r="G23" s="16">
        <v>1.8336893127938181</v>
      </c>
      <c r="H23" s="16">
        <v>0.93393839463387085</v>
      </c>
      <c r="I23" s="16">
        <v>11.052988394268425</v>
      </c>
      <c r="J23" s="16">
        <v>-7.8233416026959102</v>
      </c>
      <c r="K23" s="16">
        <v>-8.1108674619996375</v>
      </c>
      <c r="L23" s="16">
        <v>2.1347905060143502</v>
      </c>
      <c r="M23" s="16">
        <v>-8.7142283014268287</v>
      </c>
      <c r="N23" s="16">
        <v>-3.5323505035171343</v>
      </c>
      <c r="O23" s="16">
        <v>-1.4847045864772035</v>
      </c>
      <c r="P23" s="16">
        <v>-7.338293990826827</v>
      </c>
      <c r="Q23" s="16">
        <v>0.39003638002275132</v>
      </c>
      <c r="R23" s="16">
        <v>-2.3872357374383535</v>
      </c>
      <c r="S23" s="16">
        <v>6.1027885490934741</v>
      </c>
      <c r="T23" s="16">
        <v>4.6250621470684816</v>
      </c>
      <c r="U23" s="16">
        <v>18.99446522981847</v>
      </c>
      <c r="V23" s="16">
        <v>7.6087960664190213</v>
      </c>
      <c r="W23" s="16">
        <v>-5.4071363848594567</v>
      </c>
      <c r="X23" s="16">
        <v>2.5950270772182815</v>
      </c>
      <c r="Y23" s="16">
        <v>0.98445363864223534</v>
      </c>
      <c r="Z23" s="16">
        <v>-1.2915766698800124</v>
      </c>
      <c r="AA23" s="16">
        <v>-1.5832443740604329E-2</v>
      </c>
      <c r="AB23" s="16">
        <v>-1.670941742635268E-2</v>
      </c>
      <c r="AC23" s="16">
        <v>-1.6709417426341577E-2</v>
      </c>
      <c r="AD23" s="16">
        <v>-1.6709417426341577E-2</v>
      </c>
      <c r="AE23" s="16">
        <v>-1.6709417426308271E-2</v>
      </c>
      <c r="AF23" s="16">
        <v>-1.6709417426319373E-2</v>
      </c>
      <c r="AG23" s="16">
        <v>-1.670941742635268E-2</v>
      </c>
      <c r="AH23" s="16">
        <v>-1.6709417426330475E-2</v>
      </c>
      <c r="AI23" s="15"/>
    </row>
    <row r="24" spans="1:96" ht="12.75" customHeight="1" x14ac:dyDescent="0.2">
      <c r="A24" s="5"/>
      <c r="B24" s="24"/>
      <c r="C24" s="5"/>
      <c r="D24" s="5"/>
    </row>
    <row r="25" spans="1:96" s="27" customFormat="1" ht="18" customHeight="1" x14ac:dyDescent="0.2">
      <c r="A25" s="25" t="s">
        <v>530</v>
      </c>
      <c r="B25" s="26"/>
      <c r="C25" s="26"/>
      <c r="D25" s="26"/>
      <c r="W25" s="2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row>
    <row r="26" spans="1:96" ht="18" customHeight="1" x14ac:dyDescent="0.2">
      <c r="A26" s="13"/>
      <c r="B26" s="5"/>
      <c r="C26" s="5"/>
      <c r="D26" s="5"/>
      <c r="V26" s="29"/>
      <c r="W26" s="30"/>
    </row>
    <row r="27" spans="1:96" ht="12.75" customHeight="1" x14ac:dyDescent="0.2">
      <c r="A27" s="5"/>
      <c r="B27" s="20" t="s">
        <v>531</v>
      </c>
      <c r="C27" s="5"/>
      <c r="D27" s="5"/>
      <c r="E27" s="31">
        <v>177820844.0781343</v>
      </c>
      <c r="F27" s="31">
        <v>208531000</v>
      </c>
      <c r="G27" s="31">
        <v>225850999.99999997</v>
      </c>
      <c r="H27" s="31">
        <v>245322999.99999994</v>
      </c>
      <c r="I27" s="31">
        <v>272344999.99999994</v>
      </c>
      <c r="J27" s="31">
        <v>307761999.99999994</v>
      </c>
      <c r="K27" s="31">
        <v>340155999.99999994</v>
      </c>
      <c r="L27" s="31">
        <v>383897999.99999994</v>
      </c>
      <c r="M27" s="31">
        <v>431071999.99999994</v>
      </c>
      <c r="N27" s="31">
        <v>480086999.99999994</v>
      </c>
      <c r="O27" s="31">
        <v>504646999.99999994</v>
      </c>
      <c r="P27" s="31">
        <v>544923999.99999988</v>
      </c>
      <c r="Q27" s="31">
        <v>619893999.99999988</v>
      </c>
      <c r="R27" s="31">
        <v>664239999.99999976</v>
      </c>
      <c r="S27" s="31">
        <v>710496999.99999976</v>
      </c>
      <c r="T27" s="31">
        <v>757064999.99999976</v>
      </c>
      <c r="U27" s="31">
        <v>799311999.99999964</v>
      </c>
      <c r="V27" s="31">
        <v>862674999.99999964</v>
      </c>
      <c r="W27" s="32">
        <v>916920003.99999964</v>
      </c>
      <c r="X27" s="31">
        <v>970871577.03535962</v>
      </c>
      <c r="Y27" s="31">
        <v>1033497648.1120253</v>
      </c>
      <c r="Z27" s="31">
        <v>1102824670.3473799</v>
      </c>
      <c r="AA27" s="31">
        <v>1179073968.0551977</v>
      </c>
      <c r="AB27" s="31">
        <v>1262052477.6310503</v>
      </c>
      <c r="AC27" s="31">
        <v>1350610699.9864209</v>
      </c>
      <c r="AD27" s="31">
        <v>1444270149.5876794</v>
      </c>
      <c r="AE27" s="31">
        <v>1543318074.1477575</v>
      </c>
      <c r="AF27" s="31">
        <v>1645745936.225245</v>
      </c>
      <c r="AG27" s="31">
        <v>1755293261.3082757</v>
      </c>
      <c r="AH27" s="31">
        <v>1871542850.1638758</v>
      </c>
    </row>
    <row r="28" spans="1:96" ht="12.75" customHeight="1" x14ac:dyDescent="0.2">
      <c r="A28" s="5"/>
      <c r="B28" s="5"/>
      <c r="C28" s="20" t="s">
        <v>532</v>
      </c>
      <c r="D28" s="5"/>
      <c r="E28" s="16">
        <v>7.8882552335999057</v>
      </c>
      <c r="F28" s="16">
        <v>17.270279016543011</v>
      </c>
      <c r="G28" s="16">
        <v>8.3057195333067853</v>
      </c>
      <c r="H28" s="16">
        <v>8.621613364563359</v>
      </c>
      <c r="I28" s="16">
        <v>11.014866115284747</v>
      </c>
      <c r="J28" s="16">
        <v>13.004461253189874</v>
      </c>
      <c r="K28" s="16">
        <v>10.525665936665348</v>
      </c>
      <c r="L28" s="16">
        <v>12.859393925140239</v>
      </c>
      <c r="M28" s="16">
        <v>12.288159875800346</v>
      </c>
      <c r="N28" s="16">
        <v>11.370490312523202</v>
      </c>
      <c r="O28" s="16">
        <v>5.1157394388933568</v>
      </c>
      <c r="P28" s="16">
        <v>7.9812225179184679</v>
      </c>
      <c r="Q28" s="16">
        <v>13.757881833062967</v>
      </c>
      <c r="R28" s="16">
        <v>7.1538037148286548</v>
      </c>
      <c r="S28" s="16">
        <v>6.9638985908707696</v>
      </c>
      <c r="T28" s="16">
        <v>6.5542852397687739</v>
      </c>
      <c r="U28" s="16">
        <v>5.5803662829479634</v>
      </c>
      <c r="V28" s="16">
        <v>7.927192385451491</v>
      </c>
      <c r="W28" s="16">
        <v>6.2880000000000047</v>
      </c>
      <c r="X28" s="16">
        <v>5.8840000000000003</v>
      </c>
      <c r="Y28" s="16">
        <v>6.4504999999999812</v>
      </c>
      <c r="Z28" s="16">
        <v>6.7080000000000028</v>
      </c>
      <c r="AA28" s="16">
        <v>6.9139999999999979</v>
      </c>
      <c r="AB28" s="16">
        <v>7.0375999999999994</v>
      </c>
      <c r="AC28" s="16">
        <v>7.0169999999999844</v>
      </c>
      <c r="AD28" s="16">
        <v>6.934600000000013</v>
      </c>
      <c r="AE28" s="16">
        <v>6.857991532148966</v>
      </c>
      <c r="AF28" s="16">
        <v>6.636860138766254</v>
      </c>
      <c r="AG28" s="16">
        <v>6.6563934731197483</v>
      </c>
      <c r="AH28" s="16">
        <v>6.6228015237155047</v>
      </c>
      <c r="AI28" s="16"/>
      <c r="AJ28" s="16"/>
      <c r="AK28" s="16"/>
      <c r="AL28" s="16"/>
      <c r="AM28" s="16"/>
      <c r="AN28" s="16"/>
      <c r="AO28" s="16"/>
      <c r="AP28" s="16"/>
      <c r="AQ28" s="16"/>
      <c r="AR28" s="16"/>
      <c r="AS28" s="16"/>
      <c r="AT28" s="16"/>
      <c r="AU28" s="16"/>
    </row>
    <row r="29" spans="1:96" ht="12.75" customHeight="1" x14ac:dyDescent="0.2">
      <c r="A29" s="5"/>
      <c r="B29" s="20" t="s">
        <v>533</v>
      </c>
      <c r="C29" s="20"/>
      <c r="D29" s="5"/>
      <c r="E29" s="31">
        <v>276966619.48950803</v>
      </c>
      <c r="F29" s="31">
        <v>284761000</v>
      </c>
      <c r="G29" s="31">
        <v>289539000</v>
      </c>
      <c r="H29" s="31">
        <v>296789000</v>
      </c>
      <c r="I29" s="31">
        <v>308418000</v>
      </c>
      <c r="J29" s="31">
        <v>324866000</v>
      </c>
      <c r="K29" s="31">
        <v>340156000</v>
      </c>
      <c r="L29" s="31">
        <v>362938000</v>
      </c>
      <c r="M29" s="31">
        <v>387983000</v>
      </c>
      <c r="N29" s="31">
        <v>401744000</v>
      </c>
      <c r="O29" s="31">
        <v>408379000</v>
      </c>
      <c r="P29" s="31">
        <v>424599000</v>
      </c>
      <c r="Q29" s="31">
        <v>452578000</v>
      </c>
      <c r="R29" s="31">
        <v>470880000</v>
      </c>
      <c r="S29" s="31">
        <v>493831000</v>
      </c>
      <c r="T29" s="31">
        <v>515528000</v>
      </c>
      <c r="U29" s="31">
        <v>531262000</v>
      </c>
      <c r="V29" s="31">
        <v>541675000</v>
      </c>
      <c r="W29" s="31">
        <v>551425150</v>
      </c>
      <c r="X29" s="31">
        <v>566037916.47500002</v>
      </c>
      <c r="Y29" s="31">
        <v>585000186.67691243</v>
      </c>
      <c r="Z29" s="31">
        <v>606060193.39728129</v>
      </c>
      <c r="AA29" s="31">
        <v>629090480.74637794</v>
      </c>
      <c r="AB29" s="31">
        <v>653750827.59163594</v>
      </c>
      <c r="AC29" s="31">
        <v>679247109.86770964</v>
      </c>
      <c r="AD29" s="31">
        <v>705194349.46465611</v>
      </c>
      <c r="AE29" s="31">
        <v>731250515.47684884</v>
      </c>
      <c r="AF29" s="31">
        <v>757070475.19714034</v>
      </c>
      <c r="AG29" s="31">
        <v>783945694.07289267</v>
      </c>
      <c r="AH29" s="31">
        <v>811519282.95636332</v>
      </c>
    </row>
    <row r="30" spans="1:96" ht="12.75" customHeight="1" x14ac:dyDescent="0.2">
      <c r="A30" s="5"/>
      <c r="B30" s="20"/>
      <c r="C30" s="20" t="s">
        <v>532</v>
      </c>
      <c r="D30" s="5"/>
      <c r="E30" s="16">
        <v>-4.2040152436993106</v>
      </c>
      <c r="F30" s="16">
        <v>2.8141949108734465</v>
      </c>
      <c r="G30" s="16">
        <v>1.6778983077036624</v>
      </c>
      <c r="H30" s="16">
        <v>2.5039804654986009</v>
      </c>
      <c r="I30" s="16">
        <v>3.9182719036082947</v>
      </c>
      <c r="J30" s="16">
        <v>5.3330220674539186</v>
      </c>
      <c r="K30" s="16">
        <v>4.7065559338311802</v>
      </c>
      <c r="L30" s="16">
        <v>6.6975152577052777</v>
      </c>
      <c r="M30" s="16">
        <v>6.900627655412217</v>
      </c>
      <c r="N30" s="16">
        <v>3.5468048857810741</v>
      </c>
      <c r="O30" s="16">
        <v>1.65154924529054</v>
      </c>
      <c r="P30" s="16">
        <v>3.9718007047375048</v>
      </c>
      <c r="Q30" s="16">
        <v>6.589511515571167</v>
      </c>
      <c r="R30" s="16">
        <v>4.0490258032869431</v>
      </c>
      <c r="S30" s="16">
        <v>4.8740655793408081</v>
      </c>
      <c r="T30" s="16">
        <v>4.3936083396951489</v>
      </c>
      <c r="U30" s="16">
        <v>3.0520165732996105</v>
      </c>
      <c r="V30" s="16">
        <v>1.9600498435800091</v>
      </c>
      <c r="W30" s="16">
        <v>1.8</v>
      </c>
      <c r="X30" s="16">
        <v>2.65</v>
      </c>
      <c r="Y30" s="16">
        <v>3.3499999999999899</v>
      </c>
      <c r="Z30" s="16">
        <v>3.5999999999999996</v>
      </c>
      <c r="AA30" s="16">
        <v>3.8</v>
      </c>
      <c r="AB30" s="16">
        <v>3.92</v>
      </c>
      <c r="AC30" s="16">
        <v>3.9</v>
      </c>
      <c r="AD30" s="16">
        <v>3.82</v>
      </c>
      <c r="AE30" s="16">
        <v>3.6948914908313091</v>
      </c>
      <c r="AF30" s="16">
        <v>3.5309321735594645</v>
      </c>
      <c r="AG30" s="16">
        <v>3.5498965758444134</v>
      </c>
      <c r="AH30" s="16">
        <v>3.517283032733487</v>
      </c>
    </row>
    <row r="31" spans="1:96" ht="12.75" customHeight="1" x14ac:dyDescent="0.2">
      <c r="A31" s="5"/>
      <c r="B31" s="20" t="s">
        <v>534</v>
      </c>
      <c r="C31" s="20"/>
      <c r="D31" s="5"/>
      <c r="E31" s="16">
        <v>12.805874119179705</v>
      </c>
      <c r="F31" s="16">
        <v>14.060397125320211</v>
      </c>
      <c r="G31" s="16">
        <v>6.5184482920227493</v>
      </c>
      <c r="H31" s="16">
        <v>5.9681905729737528</v>
      </c>
      <c r="I31" s="16">
        <v>6.8290148418355789</v>
      </c>
      <c r="J31" s="16">
        <v>7.2830334069626135</v>
      </c>
      <c r="K31" s="16">
        <v>5.5575412169143634</v>
      </c>
      <c r="L31" s="16">
        <v>5.775091062385318</v>
      </c>
      <c r="M31" s="16">
        <v>5.0397573321594669</v>
      </c>
      <c r="N31" s="16">
        <v>7.5556995074567146</v>
      </c>
      <c r="O31" s="16">
        <v>3.4079069323808886</v>
      </c>
      <c r="P31" s="16">
        <v>3.8562588952046895</v>
      </c>
      <c r="Q31" s="16">
        <v>6.7252117169564363</v>
      </c>
      <c r="R31" s="16">
        <v>2.9889869555931758</v>
      </c>
      <c r="S31" s="16">
        <v>1.9927071578520472</v>
      </c>
      <c r="T31" s="16">
        <v>2.0697406042741839</v>
      </c>
      <c r="U31" s="16">
        <v>2.4534694164378257</v>
      </c>
      <c r="V31" s="16">
        <v>5.8524319584247531</v>
      </c>
      <c r="W31" s="16">
        <v>4.408644400785855</v>
      </c>
      <c r="X31" s="16">
        <v>3.1505114466634287</v>
      </c>
      <c r="Y31" s="16">
        <v>3.0000000000000027</v>
      </c>
      <c r="Z31" s="16">
        <v>3.0000000000000027</v>
      </c>
      <c r="AA31" s="16">
        <v>3.0000000000000027</v>
      </c>
      <c r="AB31" s="16">
        <v>3.0000000000000027</v>
      </c>
      <c r="AC31" s="16">
        <v>3.0000000000000027</v>
      </c>
      <c r="AD31" s="16">
        <v>3.0000000000000027</v>
      </c>
      <c r="AE31" s="16">
        <v>3.0503913894324608</v>
      </c>
      <c r="AF31" s="16">
        <v>3.0000000000000027</v>
      </c>
      <c r="AG31" s="16">
        <v>3.0000000000000027</v>
      </c>
      <c r="AH31" s="16">
        <v>3.0000000000000027</v>
      </c>
    </row>
    <row r="32" spans="1:96" ht="12.75" customHeight="1" x14ac:dyDescent="0.2">
      <c r="A32" s="5"/>
      <c r="B32" s="20"/>
      <c r="C32" s="20"/>
      <c r="D32" s="5"/>
      <c r="E32" s="14"/>
      <c r="F32" s="14"/>
      <c r="K32" s="14"/>
      <c r="L32" s="14"/>
      <c r="Q32" s="14"/>
      <c r="R32" s="14"/>
      <c r="W32" s="14"/>
      <c r="X32" s="14"/>
      <c r="AB32" s="14"/>
      <c r="AC32" s="14"/>
    </row>
    <row r="33" spans="1:34" ht="12.75" customHeight="1" x14ac:dyDescent="0.2">
      <c r="A33" s="5"/>
      <c r="B33" s="20" t="s">
        <v>535</v>
      </c>
      <c r="C33" s="20"/>
      <c r="D33" s="5"/>
      <c r="E33" s="33">
        <v>101116.31713194613</v>
      </c>
      <c r="F33" s="33">
        <v>99898.700569505236</v>
      </c>
      <c r="G33" s="33">
        <v>98205.907547276453</v>
      </c>
      <c r="H33" s="33">
        <v>97817.748289446376</v>
      </c>
      <c r="I33" s="33">
        <v>94698.438301990391</v>
      </c>
      <c r="J33" s="33">
        <v>117087.7099334622</v>
      </c>
      <c r="K33" s="33">
        <v>146524.56030366576</v>
      </c>
      <c r="L33" s="33">
        <v>162740.42073750633</v>
      </c>
      <c r="M33" s="33">
        <v>207621.49423686179</v>
      </c>
      <c r="N33" s="33">
        <v>244056.73629741228</v>
      </c>
      <c r="O33" s="33">
        <v>234360.07028709573</v>
      </c>
      <c r="P33" s="33">
        <v>286969.47465367743</v>
      </c>
      <c r="Q33" s="33">
        <v>335628.0690540151</v>
      </c>
      <c r="R33" s="33">
        <v>369556.13971001905</v>
      </c>
      <c r="S33" s="33">
        <v>380212.28010120936</v>
      </c>
      <c r="T33" s="33">
        <v>378650.04128074675</v>
      </c>
      <c r="U33" s="33">
        <v>291181.97780740663</v>
      </c>
      <c r="V33" s="33">
        <v>282696.40261305927</v>
      </c>
      <c r="W33" s="33">
        <v>310367.28474089317</v>
      </c>
      <c r="X33" s="33">
        <v>317347.50600760023</v>
      </c>
      <c r="Y33" s="33">
        <v>333507.57608042151</v>
      </c>
      <c r="Z33" s="33">
        <v>357597.79586281802</v>
      </c>
      <c r="AA33" s="33">
        <v>379701.53069330775</v>
      </c>
      <c r="AB33" s="33">
        <v>403408.76987085881</v>
      </c>
      <c r="AC33" s="33">
        <v>428513.72057381284</v>
      </c>
      <c r="AD33" s="33">
        <v>454830.52734321851</v>
      </c>
      <c r="AE33" s="33">
        <v>482417.70432098594</v>
      </c>
      <c r="AF33" s="33">
        <v>510619.28282803751</v>
      </c>
      <c r="AG33" s="33">
        <v>540568.49399471108</v>
      </c>
      <c r="AH33" s="33">
        <v>572094.06736285356</v>
      </c>
    </row>
    <row r="34" spans="1:34" ht="12.75" customHeight="1" x14ac:dyDescent="0.2">
      <c r="A34" s="5"/>
      <c r="B34" s="20"/>
      <c r="C34" s="20" t="s">
        <v>532</v>
      </c>
      <c r="D34" s="5"/>
      <c r="E34" s="34"/>
      <c r="F34" s="34">
        <v>-1.2041741599944089</v>
      </c>
      <c r="G34" s="34">
        <v>-1.6945095507533758</v>
      </c>
      <c r="H34" s="34">
        <v>-0.39525041570764863</v>
      </c>
      <c r="I34" s="34">
        <v>-3.1888998080653264</v>
      </c>
      <c r="J34" s="34">
        <v>23.642704180688945</v>
      </c>
      <c r="K34" s="34">
        <v>25.140854139970557</v>
      </c>
      <c r="L34" s="34">
        <v>11.066991363245805</v>
      </c>
      <c r="M34" s="34">
        <v>27.578319692159823</v>
      </c>
      <c r="N34" s="34">
        <v>17.548877679776218</v>
      </c>
      <c r="O34" s="34">
        <v>-3.9731195940029274</v>
      </c>
      <c r="P34" s="34">
        <v>22.448109143393815</v>
      </c>
      <c r="Q34" s="34">
        <v>16.956017520351317</v>
      </c>
      <c r="R34" s="34">
        <v>10.108829917483341</v>
      </c>
      <c r="S34" s="34">
        <v>2.8834970512333857</v>
      </c>
      <c r="T34" s="34">
        <v>-0.41088594509539611</v>
      </c>
      <c r="U34" s="34">
        <v>-23.099974630264917</v>
      </c>
      <c r="V34" s="34">
        <v>-2.9141828276061377</v>
      </c>
      <c r="W34" s="34">
        <v>9.7881974698165628</v>
      </c>
      <c r="X34" s="34">
        <v>2.2490196647286576</v>
      </c>
      <c r="Y34" s="34">
        <v>5.0922316283885438</v>
      </c>
      <c r="Z34" s="34">
        <v>7.2232901169799524</v>
      </c>
      <c r="AA34" s="34">
        <v>6.1811720000000125</v>
      </c>
      <c r="AB34" s="34">
        <v>6.2436511999999889</v>
      </c>
      <c r="AC34" s="34">
        <v>6.2232039999999822</v>
      </c>
      <c r="AD34" s="34">
        <v>6.1414152</v>
      </c>
      <c r="AE34" s="34">
        <v>6.0653749735997797</v>
      </c>
      <c r="AF34" s="34">
        <v>5.845883816960229</v>
      </c>
      <c r="AG34" s="34">
        <v>5.8652722632802856</v>
      </c>
      <c r="AH34" s="34">
        <v>5.8319294813454103</v>
      </c>
    </row>
    <row r="35" spans="1:34" ht="12.75" customHeight="1" x14ac:dyDescent="0.2">
      <c r="A35" s="5"/>
      <c r="B35" s="20"/>
      <c r="C35" s="20"/>
      <c r="D35" s="5"/>
      <c r="E35" s="34"/>
      <c r="F35" s="34"/>
      <c r="K35" s="34"/>
      <c r="L35" s="34"/>
      <c r="Q35" s="34"/>
      <c r="R35" s="34"/>
      <c r="W35" s="34"/>
      <c r="X35" s="34"/>
      <c r="AB35" s="34"/>
      <c r="AC35" s="34"/>
    </row>
    <row r="36" spans="1:34" ht="19.5" customHeight="1" x14ac:dyDescent="0.2">
      <c r="A36" s="35" t="s">
        <v>536</v>
      </c>
      <c r="B36" s="36"/>
      <c r="C36" s="36"/>
      <c r="D36" s="26"/>
      <c r="E36" s="37"/>
      <c r="F36" s="37"/>
      <c r="G36" s="27"/>
      <c r="H36" s="27"/>
      <c r="I36" s="27"/>
      <c r="J36" s="27"/>
      <c r="K36" s="37"/>
      <c r="L36" s="37"/>
      <c r="M36" s="27"/>
      <c r="N36" s="27"/>
      <c r="O36" s="27"/>
      <c r="P36" s="27"/>
      <c r="Q36" s="37"/>
      <c r="R36" s="37"/>
      <c r="S36" s="27"/>
      <c r="T36" s="27"/>
      <c r="U36" s="27"/>
      <c r="V36" s="27"/>
      <c r="W36" s="37"/>
      <c r="X36" s="37"/>
      <c r="Y36" s="27"/>
      <c r="Z36" s="27"/>
      <c r="AA36" s="27"/>
      <c r="AB36" s="37"/>
      <c r="AC36" s="37"/>
      <c r="AD36" s="27"/>
      <c r="AE36" s="27"/>
      <c r="AF36" s="27"/>
      <c r="AG36" s="27"/>
      <c r="AH36" s="27"/>
    </row>
    <row r="37" spans="1:34" ht="12.75" customHeight="1" x14ac:dyDescent="0.2">
      <c r="A37" s="5"/>
      <c r="B37" s="8" t="s">
        <v>537</v>
      </c>
      <c r="C37" s="20"/>
      <c r="D37" s="5"/>
      <c r="E37" s="14">
        <v>6.6119380955631231</v>
      </c>
      <c r="F37" s="14">
        <v>12.559661588348774</v>
      </c>
      <c r="G37" s="14">
        <v>1.2596181008578027</v>
      </c>
      <c r="H37" s="14">
        <v>-1.5681969552203816</v>
      </c>
      <c r="I37" s="14">
        <v>2.3702979331434122</v>
      </c>
      <c r="J37" s="14">
        <v>21.401316498349964</v>
      </c>
      <c r="K37" s="14">
        <v>12.657364863367629</v>
      </c>
      <c r="L37" s="14">
        <v>13.182661164368357</v>
      </c>
      <c r="M37" s="14">
        <v>12.105237172551604</v>
      </c>
      <c r="N37" s="14">
        <v>-1.3531296984789398</v>
      </c>
      <c r="O37" s="14">
        <v>-15.438768689990813</v>
      </c>
      <c r="P37" s="14">
        <v>13.851592034091553</v>
      </c>
      <c r="Q37" s="14">
        <v>6.7817050470019797</v>
      </c>
      <c r="R37" s="14">
        <v>4.0529174175269862</v>
      </c>
      <c r="S37" s="14">
        <v>1.9774012593462189</v>
      </c>
      <c r="T37" s="14">
        <v>3.5395535817374051</v>
      </c>
      <c r="U37" s="14">
        <v>2.3720232903113927</v>
      </c>
      <c r="V37" s="14">
        <v>-0.8081061612831324</v>
      </c>
      <c r="W37" s="14">
        <v>6.5820798262998874</v>
      </c>
      <c r="X37" s="14">
        <v>4.3716710488000121</v>
      </c>
      <c r="Y37" s="14">
        <v>4.1278092892830394</v>
      </c>
      <c r="Z37" s="14">
        <v>3.6747648492810008</v>
      </c>
      <c r="AA37" s="14">
        <v>2.6460335417097482</v>
      </c>
      <c r="AB37" s="14">
        <v>3.0658247251264852</v>
      </c>
      <c r="AC37" s="14">
        <v>3.0658247251264852</v>
      </c>
      <c r="AD37" s="14">
        <v>3.0658247251264852</v>
      </c>
      <c r="AE37" s="14">
        <v>3.0658247251264852</v>
      </c>
      <c r="AF37" s="14">
        <v>3.0658247251264852</v>
      </c>
      <c r="AG37" s="14">
        <v>3.0658247251264852</v>
      </c>
      <c r="AH37" s="14">
        <v>3.0658247251264852</v>
      </c>
    </row>
    <row r="38" spans="1:34" ht="12.75" customHeight="1" x14ac:dyDescent="0.2">
      <c r="B38" s="8" t="s">
        <v>538</v>
      </c>
      <c r="D38" s="5"/>
      <c r="E38" s="14">
        <v>0.90890743502256488</v>
      </c>
      <c r="F38" s="14">
        <v>3.5184594443500523</v>
      </c>
      <c r="G38" s="14">
        <v>1.5873413311298108</v>
      </c>
      <c r="H38" s="14">
        <v>1.6640724188828244</v>
      </c>
      <c r="I38" s="14">
        <v>1.8581122605402962</v>
      </c>
      <c r="J38" s="14">
        <v>6.4684905172885383</v>
      </c>
      <c r="K38" s="14">
        <v>4.9312311622056271</v>
      </c>
      <c r="L38" s="14">
        <v>5.029746125512867</v>
      </c>
      <c r="M38" s="14">
        <v>4.5141414191398033</v>
      </c>
      <c r="N38" s="14">
        <v>3.7397237693998466</v>
      </c>
      <c r="O38" s="14">
        <v>-1.4880923621160407</v>
      </c>
      <c r="P38" s="14">
        <v>4.1607628916094432</v>
      </c>
      <c r="Q38" s="14">
        <v>4.6950992061364678</v>
      </c>
      <c r="R38" s="14">
        <v>4.2465300332349072</v>
      </c>
      <c r="S38" s="14">
        <v>3.1514982734350152</v>
      </c>
      <c r="T38" s="14">
        <v>2.1536861955137598</v>
      </c>
      <c r="U38" s="14">
        <v>1.231013400732681</v>
      </c>
      <c r="V38" s="14">
        <v>-0.36691839013552291</v>
      </c>
      <c r="W38" s="14">
        <v>0.69393829310205879</v>
      </c>
      <c r="X38" s="14">
        <v>1.5587785649436456</v>
      </c>
      <c r="Y38" s="14">
        <v>1.9818505567638147</v>
      </c>
      <c r="Z38" s="14">
        <v>2.0900746038176452</v>
      </c>
      <c r="AA38" s="14">
        <v>2.0848639748420053</v>
      </c>
      <c r="AB38" s="14">
        <v>2.1031818433407339</v>
      </c>
      <c r="AC38" s="14">
        <v>2.1031818433407339</v>
      </c>
      <c r="AD38" s="14">
        <v>2.1031818433407339</v>
      </c>
      <c r="AE38" s="14">
        <v>2.1031818433407339</v>
      </c>
      <c r="AF38" s="14">
        <v>2.1031818433407339</v>
      </c>
      <c r="AG38" s="14">
        <v>2.1031818433407339</v>
      </c>
      <c r="AH38" s="14">
        <v>2.1031818433407339</v>
      </c>
    </row>
    <row r="39" spans="1:34" ht="12.75" customHeight="1" x14ac:dyDescent="0.2">
      <c r="A39" s="17"/>
      <c r="B39" s="38"/>
      <c r="C39" s="38"/>
      <c r="D39" s="38"/>
      <c r="E39" s="38"/>
      <c r="F39" s="38"/>
      <c r="K39" s="38"/>
      <c r="L39" s="38"/>
      <c r="Q39" s="38"/>
      <c r="R39" s="38"/>
      <c r="W39" s="38"/>
      <c r="X39" s="38"/>
      <c r="AB39" s="38"/>
      <c r="AC39" s="38"/>
    </row>
    <row r="40" spans="1:34" ht="12.75" customHeight="1" x14ac:dyDescent="0.2">
      <c r="A40" s="39" t="s">
        <v>539</v>
      </c>
      <c r="G40" s="27"/>
      <c r="H40" s="27"/>
      <c r="I40" s="27"/>
      <c r="J40" s="27"/>
      <c r="M40" s="27"/>
      <c r="N40" s="27"/>
      <c r="O40" s="27"/>
      <c r="P40" s="27"/>
      <c r="S40" s="27"/>
      <c r="T40" s="27"/>
      <c r="U40" s="27"/>
      <c r="V40" s="27"/>
      <c r="Y40" s="27"/>
      <c r="Z40" s="27"/>
      <c r="AA40" s="27"/>
      <c r="AD40" s="27"/>
      <c r="AE40" s="27"/>
      <c r="AF40" s="27"/>
      <c r="AG40" s="27"/>
      <c r="AH40" s="27"/>
    </row>
    <row r="41" spans="1:34" x14ac:dyDescent="0.2">
      <c r="A41" s="6"/>
      <c r="B41" s="40" t="s">
        <v>540</v>
      </c>
      <c r="C41" s="40"/>
      <c r="E41" s="41">
        <v>17.846666666666668</v>
      </c>
      <c r="F41" s="41">
        <v>28.522500000000004</v>
      </c>
      <c r="G41" s="41">
        <v>24.45</v>
      </c>
      <c r="H41" s="41">
        <v>24.963333333333335</v>
      </c>
      <c r="I41" s="41">
        <v>28.882500000000004</v>
      </c>
      <c r="J41" s="41">
        <v>38.229999999999997</v>
      </c>
      <c r="K41" s="41">
        <v>54.418333333333329</v>
      </c>
      <c r="L41" s="41">
        <v>65.146666666666661</v>
      </c>
      <c r="M41" s="41">
        <v>72.464999999999989</v>
      </c>
      <c r="N41" s="41">
        <v>96.847500000000011</v>
      </c>
      <c r="O41" s="41">
        <v>61.49</v>
      </c>
      <c r="P41" s="41">
        <v>79.51166666666667</v>
      </c>
      <c r="Q41" s="41">
        <v>111.26416666666667</v>
      </c>
      <c r="R41" s="41">
        <v>111.65166666666666</v>
      </c>
      <c r="S41" s="41">
        <v>108.63749999999999</v>
      </c>
      <c r="T41" s="41">
        <v>99.023333333333326</v>
      </c>
      <c r="U41" s="42">
        <v>52.353333333333332</v>
      </c>
      <c r="V41" s="42">
        <v>45.071146429091733</v>
      </c>
      <c r="W41" s="42">
        <v>54</v>
      </c>
      <c r="X41" s="42">
        <v>55</v>
      </c>
      <c r="Y41" s="42">
        <v>57.5</v>
      </c>
      <c r="Z41" s="42">
        <v>60</v>
      </c>
      <c r="AA41" s="42">
        <v>60</v>
      </c>
      <c r="AB41" s="42">
        <v>60</v>
      </c>
      <c r="AC41" s="42">
        <v>60</v>
      </c>
      <c r="AD41" s="42">
        <v>60</v>
      </c>
      <c r="AE41" s="42">
        <v>60</v>
      </c>
      <c r="AF41" s="42">
        <v>60</v>
      </c>
      <c r="AG41" s="42">
        <v>60</v>
      </c>
      <c r="AH41" s="42">
        <v>60</v>
      </c>
    </row>
    <row r="42" spans="1:34" ht="12.75" customHeight="1" x14ac:dyDescent="0.2">
      <c r="B42" s="40" t="s">
        <v>541</v>
      </c>
      <c r="C42" s="40"/>
      <c r="E42" s="43">
        <v>17.721583953237687</v>
      </c>
      <c r="F42" s="43">
        <v>28.787898548314498</v>
      </c>
      <c r="G42" s="43">
        <v>23.84631500401229</v>
      </c>
      <c r="H42" s="43">
        <v>24.219348829245373</v>
      </c>
      <c r="I42" s="43">
        <v>29.039202101510973</v>
      </c>
      <c r="J42" s="43">
        <v>37.336231605056085</v>
      </c>
      <c r="K42" s="43">
        <v>49.787133450384509</v>
      </c>
      <c r="L42" s="43">
        <v>58.261130725006389</v>
      </c>
      <c r="M42" s="43">
        <v>66.225664568060083</v>
      </c>
      <c r="N42" s="43">
        <v>90.166017227643124</v>
      </c>
      <c r="O42" s="43">
        <v>56.615664927889952</v>
      </c>
      <c r="P42" s="43">
        <v>73.128043455139746</v>
      </c>
      <c r="Q42" s="43">
        <v>99.298282614577374</v>
      </c>
      <c r="R42" s="43">
        <v>104.20247211558738</v>
      </c>
      <c r="S42" s="43">
        <v>99</v>
      </c>
      <c r="T42" s="43">
        <v>87</v>
      </c>
      <c r="U42" s="43">
        <v>40.89267337415685</v>
      </c>
      <c r="V42" s="43">
        <v>35.671146429091735</v>
      </c>
      <c r="W42" s="43">
        <v>47.6</v>
      </c>
      <c r="X42" s="43">
        <v>46.5</v>
      </c>
      <c r="Y42" s="43">
        <v>48</v>
      </c>
      <c r="Z42" s="43">
        <v>50.5</v>
      </c>
      <c r="AA42" s="43">
        <v>50.5</v>
      </c>
      <c r="AB42" s="43">
        <v>50.5</v>
      </c>
      <c r="AC42" s="43">
        <v>50.5</v>
      </c>
      <c r="AD42" s="43">
        <v>50.5</v>
      </c>
      <c r="AE42" s="43">
        <v>50.5</v>
      </c>
      <c r="AF42" s="43">
        <v>50.5</v>
      </c>
      <c r="AG42" s="43">
        <v>50.5</v>
      </c>
      <c r="AH42" s="43">
        <v>50.5</v>
      </c>
    </row>
    <row r="43" spans="1:34" ht="12.75" customHeight="1" x14ac:dyDescent="0.2">
      <c r="B43" s="8" t="s">
        <v>542</v>
      </c>
      <c r="E43" s="43">
        <v>28.376366377909655</v>
      </c>
      <c r="F43" s="43">
        <v>26.63922327537388</v>
      </c>
      <c r="G43" s="43">
        <v>31.028323207646292</v>
      </c>
      <c r="H43" s="43">
        <v>30.775366164895956</v>
      </c>
      <c r="I43" s="43">
        <v>28.159389013945013</v>
      </c>
      <c r="J43" s="43">
        <v>36.113379100522678</v>
      </c>
      <c r="K43" s="43">
        <v>47.848955671775016</v>
      </c>
      <c r="L43" s="43">
        <v>48.001701054524418</v>
      </c>
      <c r="M43" s="43">
        <v>50.787353485573163</v>
      </c>
      <c r="N43" s="43">
        <v>83.406504797642583</v>
      </c>
      <c r="O43" s="43">
        <v>78.859136680025927</v>
      </c>
      <c r="P43" s="43">
        <v>83.281798525458299</v>
      </c>
      <c r="Q43" s="43">
        <v>103.37783552418365</v>
      </c>
      <c r="R43" s="43">
        <v>100.83830095957678</v>
      </c>
      <c r="S43" s="43">
        <v>87.249118245610859</v>
      </c>
      <c r="T43" s="43">
        <v>76.435695822822922</v>
      </c>
      <c r="U43" s="43">
        <v>61.035164651128994</v>
      </c>
      <c r="V43" s="43">
        <v>52.190704949927117</v>
      </c>
      <c r="W43" s="43">
        <v>72.7</v>
      </c>
      <c r="X43" s="43">
        <v>72.7</v>
      </c>
      <c r="Y43" s="43">
        <v>69.490259261817641</v>
      </c>
      <c r="Z43" s="43">
        <v>68.194645529690803</v>
      </c>
      <c r="AA43" s="43">
        <v>68.112623471713789</v>
      </c>
      <c r="AB43" s="43">
        <v>68.095884276208267</v>
      </c>
      <c r="AC43" s="43">
        <v>68.095884276208267</v>
      </c>
      <c r="AD43" s="43">
        <v>68.095884276208267</v>
      </c>
      <c r="AE43" s="43">
        <v>68.095884276208267</v>
      </c>
      <c r="AF43" s="43">
        <v>68.095884276208267</v>
      </c>
      <c r="AG43" s="43">
        <v>68.095884276208267</v>
      </c>
      <c r="AH43" s="43">
        <v>68.095884276208267</v>
      </c>
    </row>
    <row r="45" spans="1:34" ht="12.75" customHeight="1" x14ac:dyDescent="0.2">
      <c r="A45" s="44" t="s">
        <v>543</v>
      </c>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row>
    <row r="46" spans="1:34" ht="18.75" customHeight="1" x14ac:dyDescent="0.2">
      <c r="A46" s="6"/>
    </row>
    <row r="47" spans="1:34" x14ac:dyDescent="0.2">
      <c r="A47" s="6"/>
      <c r="B47" s="8" t="s">
        <v>544</v>
      </c>
      <c r="E47" s="45"/>
      <c r="F47" s="45">
        <v>13744.694741402001</v>
      </c>
      <c r="G47" s="45">
        <v>12860.428585518001</v>
      </c>
      <c r="H47" s="45">
        <v>12367.040811692701</v>
      </c>
      <c r="I47" s="45">
        <v>13798.246746700004</v>
      </c>
      <c r="J47" s="45">
        <v>17194.908680969998</v>
      </c>
      <c r="K47" s="45">
        <v>21708.662781290001</v>
      </c>
      <c r="L47" s="45">
        <v>25166.243997480004</v>
      </c>
      <c r="M47" s="45">
        <v>30555.767081930004</v>
      </c>
      <c r="N47" s="45">
        <v>38476.021834800005</v>
      </c>
      <c r="O47" s="45">
        <v>33977.347462379999</v>
      </c>
      <c r="P47" s="45">
        <v>40761.915542130002</v>
      </c>
      <c r="Q47" s="45">
        <v>58262.191477530003</v>
      </c>
      <c r="R47" s="45">
        <v>61603.864422509985</v>
      </c>
      <c r="S47" s="45">
        <v>60282.300134960009</v>
      </c>
      <c r="T47" s="45">
        <v>56898.796882450013</v>
      </c>
      <c r="U47" s="45">
        <v>38262.847924230009</v>
      </c>
      <c r="V47" s="45">
        <v>33384.069110370001</v>
      </c>
      <c r="W47" s="45">
        <v>37854.071952406972</v>
      </c>
      <c r="X47" s="45">
        <v>39424.230584405857</v>
      </c>
      <c r="Y47" s="45">
        <v>42382.27658094751</v>
      </c>
      <c r="Z47" s="45">
        <v>44554.937903895654</v>
      </c>
      <c r="AA47" s="45">
        <v>46081.619314287505</v>
      </c>
      <c r="AB47" s="45">
        <v>47722.636674460497</v>
      </c>
      <c r="AC47" s="45">
        <v>49547.836201685946</v>
      </c>
      <c r="AD47" s="45">
        <v>51612.652557793401</v>
      </c>
      <c r="AE47" s="45">
        <v>53774.626186748937</v>
      </c>
      <c r="AF47" s="45">
        <v>55854.831958161856</v>
      </c>
      <c r="AG47" s="45">
        <v>58722.086631046172</v>
      </c>
      <c r="AH47" s="45">
        <v>61877.720855985965</v>
      </c>
    </row>
    <row r="48" spans="1:34" ht="12" customHeight="1" x14ac:dyDescent="0.2">
      <c r="B48" s="8" t="s">
        <v>545</v>
      </c>
      <c r="E48" s="43"/>
      <c r="F48" s="43"/>
      <c r="G48" s="43">
        <v>-6.4335088739395534</v>
      </c>
      <c r="H48" s="43">
        <v>-3.8364800250972886</v>
      </c>
      <c r="I48" s="43">
        <v>11.57274368864487</v>
      </c>
      <c r="J48" s="43">
        <v>24.616619753392509</v>
      </c>
      <c r="K48" s="43">
        <v>26.250526734785605</v>
      </c>
      <c r="L48" s="43">
        <v>15.927195751412103</v>
      </c>
      <c r="M48" s="43">
        <v>21.41568318653222</v>
      </c>
      <c r="N48" s="43">
        <v>25.92065429623549</v>
      </c>
      <c r="O48" s="43">
        <v>-11.692150482020825</v>
      </c>
      <c r="P48" s="43">
        <v>19.967915645157209</v>
      </c>
      <c r="Q48" s="43">
        <v>42.932908580590045</v>
      </c>
      <c r="R48" s="43">
        <v>5.7355771560168023</v>
      </c>
      <c r="S48" s="43">
        <v>-2.1452619895499292</v>
      </c>
      <c r="T48" s="43">
        <v>-5.612764020176753</v>
      </c>
      <c r="U48" s="43">
        <v>-32.75279967117919</v>
      </c>
      <c r="V48" s="43">
        <v>-12.750694416477327</v>
      </c>
      <c r="W48" s="43">
        <v>13.389628529880039</v>
      </c>
      <c r="X48" s="43">
        <v>4.1479253116362358</v>
      </c>
      <c r="Y48" s="43">
        <v>7.5031166181127595</v>
      </c>
      <c r="Z48" s="43">
        <v>5.1263440716746267</v>
      </c>
      <c r="AA48" s="43">
        <v>3.4265145059451774</v>
      </c>
      <c r="AB48" s="43">
        <v>3.5611104483565637</v>
      </c>
      <c r="AC48" s="43">
        <v>3.8245990884284708</v>
      </c>
      <c r="AD48" s="43">
        <v>4.1673189273141231</v>
      </c>
      <c r="AE48" s="43">
        <v>4.1888442500308543</v>
      </c>
      <c r="AF48" s="43">
        <v>3.8683779301203591</v>
      </c>
      <c r="AG48" s="43">
        <v>5.1334048861377601</v>
      </c>
      <c r="AH48" s="43">
        <v>5.3738455255631479</v>
      </c>
    </row>
    <row r="49" spans="1:96" ht="12.75" customHeight="1" x14ac:dyDescent="0.2"/>
    <row r="50" spans="1:96" ht="12.75" customHeight="1" x14ac:dyDescent="0.2">
      <c r="B50" s="46" t="s">
        <v>546</v>
      </c>
      <c r="C50" s="46"/>
      <c r="D50" s="46"/>
      <c r="F50" s="15">
        <v>4014.8253679999998</v>
      </c>
      <c r="G50" s="15">
        <v>2590.536032</v>
      </c>
      <c r="H50" s="15">
        <v>2577.7252229999999</v>
      </c>
      <c r="I50" s="15">
        <v>2476.5339719999997</v>
      </c>
      <c r="J50" s="15">
        <v>2995.9412400000001</v>
      </c>
      <c r="K50" s="15">
        <v>4031.8722929999999</v>
      </c>
      <c r="L50" s="15">
        <v>4535.3714069999996</v>
      </c>
      <c r="M50" s="15">
        <v>5544.6012579999997</v>
      </c>
      <c r="N50" s="15">
        <v>9306.2088459999995</v>
      </c>
      <c r="O50" s="15">
        <v>8053.4812379999994</v>
      </c>
      <c r="P50" s="15">
        <v>13410.515996</v>
      </c>
      <c r="Q50" s="15">
        <v>23485.037420000004</v>
      </c>
      <c r="R50" s="15">
        <v>26408.373039999999</v>
      </c>
      <c r="S50" s="15">
        <v>27645.990286</v>
      </c>
      <c r="T50" s="15">
        <v>25793.9744111</v>
      </c>
      <c r="U50" s="15">
        <v>12834.3881</v>
      </c>
      <c r="V50" s="15">
        <v>8060.0420785516035</v>
      </c>
      <c r="W50" s="15">
        <v>10309.338455705543</v>
      </c>
      <c r="X50" s="15">
        <v>10672.359514649239</v>
      </c>
      <c r="Y50" s="15">
        <v>10735.910623842472</v>
      </c>
      <c r="Z50" s="15">
        <v>11265.864791027167</v>
      </c>
      <c r="AA50" s="15">
        <v>11211.571466733061</v>
      </c>
      <c r="AB50" s="15">
        <v>11157.278142438954</v>
      </c>
      <c r="AC50" s="15">
        <v>11102.984818144849</v>
      </c>
      <c r="AD50" s="15">
        <v>11035.118162777215</v>
      </c>
      <c r="AE50" s="15">
        <v>10980.824838483106</v>
      </c>
      <c r="AF50" s="15">
        <v>10926.531514188997</v>
      </c>
      <c r="AG50" s="15">
        <v>10926.531514188997</v>
      </c>
      <c r="AH50" s="15">
        <v>10926.531514188997</v>
      </c>
    </row>
    <row r="51" spans="1:96" ht="12.75" customHeight="1" x14ac:dyDescent="0.2">
      <c r="B51" s="8" t="s">
        <v>545</v>
      </c>
      <c r="G51" s="43">
        <v>-35.475748144669986</v>
      </c>
      <c r="H51" s="43">
        <v>-0.49452348246665778</v>
      </c>
      <c r="I51" s="43">
        <v>-3.9256027018361617</v>
      </c>
      <c r="J51" s="43">
        <v>20.973153361612784</v>
      </c>
      <c r="K51" s="43">
        <v>34.577816118983698</v>
      </c>
      <c r="L51" s="43">
        <v>12.487972768238652</v>
      </c>
      <c r="M51" s="43">
        <v>22.252419050892524</v>
      </c>
      <c r="N51" s="43">
        <v>67.842707039980255</v>
      </c>
      <c r="O51" s="43">
        <v>-13.461202394339644</v>
      </c>
      <c r="P51" s="43">
        <v>66.518249682175522</v>
      </c>
      <c r="Q51" s="43">
        <v>75.124040171198232</v>
      </c>
      <c r="R51" s="43">
        <v>12.447651531142402</v>
      </c>
      <c r="S51" s="43">
        <v>4.686457753854878</v>
      </c>
      <c r="T51" s="43">
        <v>-6.6990397368325239</v>
      </c>
      <c r="U51" s="43">
        <v>-50.242688872029987</v>
      </c>
      <c r="V51" s="43">
        <v>-37.199638847202976</v>
      </c>
      <c r="W51" s="43">
        <v>27.906757250554449</v>
      </c>
      <c r="X51" s="43">
        <v>3.5212837419532628</v>
      </c>
      <c r="Y51" s="43">
        <v>0.59547384161862116</v>
      </c>
      <c r="Z51" s="43">
        <v>4.9362758852310451</v>
      </c>
      <c r="AA51" s="43">
        <v>-0.48192771084335506</v>
      </c>
      <c r="AB51" s="43">
        <v>-0.48426150121065881</v>
      </c>
      <c r="AC51" s="43">
        <v>-0.48661800486616835</v>
      </c>
      <c r="AD51" s="43">
        <v>-0.61124694376528677</v>
      </c>
      <c r="AE51" s="43">
        <v>-0.49200492004921603</v>
      </c>
      <c r="AF51" s="43">
        <v>-0.49443757725589066</v>
      </c>
      <c r="AG51" s="43">
        <v>0</v>
      </c>
      <c r="AH51" s="43">
        <v>0</v>
      </c>
    </row>
    <row r="52" spans="1:96" ht="12.75" customHeight="1" x14ac:dyDescent="0.2">
      <c r="B52" s="46" t="s">
        <v>547</v>
      </c>
      <c r="C52" s="46"/>
      <c r="D52" s="46"/>
      <c r="E52" s="15"/>
      <c r="F52" s="15">
        <v>3010.3473283020021</v>
      </c>
      <c r="G52" s="15">
        <v>2943.2466833179997</v>
      </c>
      <c r="H52" s="15">
        <v>2833.6336509927</v>
      </c>
      <c r="I52" s="15">
        <v>4132.807866000001</v>
      </c>
      <c r="J52" s="15">
        <v>5224.7496996700011</v>
      </c>
      <c r="K52" s="15">
        <v>6852.6551617900004</v>
      </c>
      <c r="L52" s="15">
        <v>7549.1163756099986</v>
      </c>
      <c r="M52" s="15">
        <v>8977.6213749299968</v>
      </c>
      <c r="N52" s="15">
        <v>11442.368714509999</v>
      </c>
      <c r="O52" s="15">
        <v>11171.271796359993</v>
      </c>
      <c r="P52" s="15">
        <v>13965.808115690003</v>
      </c>
      <c r="Q52" s="15">
        <v>19215.476788229997</v>
      </c>
      <c r="R52" s="15">
        <v>18884.663157360003</v>
      </c>
      <c r="S52" s="15">
        <v>16341.174811809993</v>
      </c>
      <c r="T52" s="15">
        <v>15243.724196549996</v>
      </c>
      <c r="U52" s="15">
        <v>13001.485197460002</v>
      </c>
      <c r="V52" s="15">
        <v>13588.481416274182</v>
      </c>
      <c r="W52" s="15">
        <v>15161.219935752626</v>
      </c>
      <c r="X52" s="15">
        <v>15402.284360785083</v>
      </c>
      <c r="Y52" s="15">
        <v>16883.891140948206</v>
      </c>
      <c r="Z52" s="15">
        <v>17147.070678308395</v>
      </c>
      <c r="AA52" s="15">
        <v>17129.343444940823</v>
      </c>
      <c r="AB52" s="15">
        <v>17064.648090702074</v>
      </c>
      <c r="AC52" s="15">
        <v>17006.433219499413</v>
      </c>
      <c r="AD52" s="15">
        <v>17005.692864288721</v>
      </c>
      <c r="AE52" s="15">
        <v>16872.979090484503</v>
      </c>
      <c r="AF52" s="15">
        <v>16421.085138144503</v>
      </c>
      <c r="AG52" s="15">
        <v>16440.46192451442</v>
      </c>
      <c r="AH52" s="15">
        <v>16460.218302129331</v>
      </c>
    </row>
    <row r="53" spans="1:96" ht="12.75" customHeight="1" x14ac:dyDescent="0.2">
      <c r="B53" s="8" t="s">
        <v>548</v>
      </c>
      <c r="G53" s="43">
        <v>-2.2290001008571592</v>
      </c>
      <c r="H53" s="43">
        <v>-3.724221722445975</v>
      </c>
      <c r="I53" s="43">
        <v>45.848347917246258</v>
      </c>
      <c r="J53" s="43">
        <v>26.4213065081792</v>
      </c>
      <c r="K53" s="43">
        <v>31.157577983550453</v>
      </c>
      <c r="L53" s="43">
        <v>10.163377513922267</v>
      </c>
      <c r="M53" s="43">
        <v>18.922810674044864</v>
      </c>
      <c r="N53" s="43">
        <v>27.454347166642702</v>
      </c>
      <c r="O53" s="43">
        <v>-2.3692377418866872</v>
      </c>
      <c r="P53" s="43">
        <v>25.015382046658029</v>
      </c>
      <c r="Q53" s="43">
        <v>37.589437210169095</v>
      </c>
      <c r="R53" s="43">
        <v>-1.7215999088434075</v>
      </c>
      <c r="S53" s="43">
        <v>-13.46853965228776</v>
      </c>
      <c r="T53" s="43">
        <v>-6.7158611782725313</v>
      </c>
      <c r="U53" s="43">
        <v>-14.709259825085685</v>
      </c>
      <c r="V53" s="43">
        <v>4.5148397271479235</v>
      </c>
      <c r="W53" s="43">
        <v>11.574056521097798</v>
      </c>
      <c r="X53" s="43">
        <v>1.5900067808131135</v>
      </c>
      <c r="Y53" s="43">
        <v>9.6193963535393667</v>
      </c>
      <c r="Z53" s="43">
        <v>1.5587611597536633</v>
      </c>
      <c r="AA53" s="43">
        <v>-0.10338345073713784</v>
      </c>
      <c r="AB53" s="43">
        <v>-0.37768729692823078</v>
      </c>
      <c r="AC53" s="43">
        <v>-0.34114310997354069</v>
      </c>
      <c r="AD53" s="43">
        <v>-4.3533832234876613E-3</v>
      </c>
      <c r="AE53" s="43">
        <v>-0.78040791906168749</v>
      </c>
      <c r="AF53" s="43">
        <v>-2.6782108240437807</v>
      </c>
      <c r="AG53" s="43">
        <v>0.11799942699832755</v>
      </c>
      <c r="AH53" s="43">
        <v>0.12016923676245739</v>
      </c>
    </row>
    <row r="54" spans="1:96" ht="12.75" customHeight="1" x14ac:dyDescent="0.2">
      <c r="B54" s="46" t="s">
        <v>549</v>
      </c>
      <c r="C54" s="46"/>
      <c r="D54" s="46"/>
      <c r="E54" s="15"/>
      <c r="F54" s="15">
        <v>6719.5220450999996</v>
      </c>
      <c r="G54" s="15">
        <v>7326.6458702000009</v>
      </c>
      <c r="H54" s="15">
        <v>6955.6819377000011</v>
      </c>
      <c r="I54" s="15">
        <v>7188.9049087000021</v>
      </c>
      <c r="J54" s="15">
        <v>8974.2177412999954</v>
      </c>
      <c r="K54" s="15">
        <v>10824.1353265</v>
      </c>
      <c r="L54" s="15">
        <v>13081.756214870002</v>
      </c>
      <c r="M54" s="15">
        <v>16033.544449000006</v>
      </c>
      <c r="N54" s="15">
        <v>17727.444274290006</v>
      </c>
      <c r="O54" s="15">
        <v>14752.594428020002</v>
      </c>
      <c r="P54" s="15">
        <v>13385.591430440003</v>
      </c>
      <c r="Q54" s="15">
        <v>15561.677269299998</v>
      </c>
      <c r="R54" s="15">
        <v>16310.828225149986</v>
      </c>
      <c r="S54" s="15">
        <v>16295.135037150007</v>
      </c>
      <c r="T54" s="15">
        <v>15861.098274800015</v>
      </c>
      <c r="U54" s="15">
        <v>12426.974626770003</v>
      </c>
      <c r="V54" s="15">
        <v>11735.545615544215</v>
      </c>
      <c r="W54" s="15">
        <v>12383.513560948806</v>
      </c>
      <c r="X54" s="15">
        <v>13349.586708971538</v>
      </c>
      <c r="Y54" s="15">
        <v>14762.47481615683</v>
      </c>
      <c r="Z54" s="15">
        <v>16142.002434560094</v>
      </c>
      <c r="AA54" s="15">
        <v>17740.704402613625</v>
      </c>
      <c r="AB54" s="15">
        <v>19500.710441319461</v>
      </c>
      <c r="AC54" s="15">
        <v>21438.418164041683</v>
      </c>
      <c r="AD54" s="15">
        <v>23571.841530727455</v>
      </c>
      <c r="AE54" s="15">
        <v>25920.822257781325</v>
      </c>
      <c r="AF54" s="15">
        <v>28507.215305828358</v>
      </c>
      <c r="AG54" s="15">
        <v>31355.093192342752</v>
      </c>
      <c r="AH54" s="15">
        <v>34490.971039667638</v>
      </c>
    </row>
    <row r="55" spans="1:96" ht="12.75" customHeight="1" x14ac:dyDescent="0.2">
      <c r="B55" s="8" t="s">
        <v>545</v>
      </c>
      <c r="G55" s="43">
        <v>9.0352233540587523</v>
      </c>
      <c r="H55" s="43">
        <v>-5.0632163621943</v>
      </c>
      <c r="I55" s="43">
        <v>3.3529849853531246</v>
      </c>
      <c r="J55" s="43">
        <v>24.83428081569712</v>
      </c>
      <c r="K55" s="43">
        <v>20.613691783814758</v>
      </c>
      <c r="L55" s="43">
        <v>20.857286242928062</v>
      </c>
      <c r="M55" s="43">
        <v>22.564158708100024</v>
      </c>
      <c r="N55" s="43">
        <v>10.564724666326963</v>
      </c>
      <c r="O55" s="43">
        <v>-16.781041870679626</v>
      </c>
      <c r="P55" s="43">
        <v>-9.2661870713642962</v>
      </c>
      <c r="Q55" s="43">
        <v>16.25692708587674</v>
      </c>
      <c r="R55" s="43">
        <v>4.8140759050948168</v>
      </c>
      <c r="S55" s="43">
        <v>-9.6213311693038595E-2</v>
      </c>
      <c r="T55" s="43">
        <v>-2.663597210826818</v>
      </c>
      <c r="U55" s="43">
        <v>-21.651234917862659</v>
      </c>
      <c r="V55" s="43">
        <v>-5.5639367745736079</v>
      </c>
      <c r="W55" s="43">
        <v>5.5214130355075275</v>
      </c>
      <c r="X55" s="43">
        <v>7.8012846941051261</v>
      </c>
      <c r="Y55" s="43">
        <v>10.583759167883189</v>
      </c>
      <c r="Z55" s="43">
        <v>9.3448262271949023</v>
      </c>
      <c r="AA55" s="43">
        <v>9.9039879007247755</v>
      </c>
      <c r="AB55" s="43">
        <v>9.9207224175751776</v>
      </c>
      <c r="AC55" s="43">
        <v>9.9366006615660076</v>
      </c>
      <c r="AD55" s="43">
        <v>9.9514028990447034</v>
      </c>
      <c r="AE55" s="43">
        <v>9.9651981962962886</v>
      </c>
      <c r="AF55" s="43">
        <v>9.9780517081035534</v>
      </c>
      <c r="AG55" s="43">
        <v>9.9900248269150893</v>
      </c>
      <c r="AH55" s="43">
        <v>10.001175337251755</v>
      </c>
    </row>
    <row r="56" spans="1:96" x14ac:dyDescent="0.2">
      <c r="A56" s="38"/>
      <c r="B56" s="38"/>
      <c r="C56" s="38"/>
      <c r="D56" s="38"/>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row>
    <row r="57" spans="1:96" ht="12.75" customHeight="1" x14ac:dyDescent="0.2">
      <c r="A57" s="39" t="s">
        <v>550</v>
      </c>
      <c r="E57" s="43"/>
      <c r="F57" s="43"/>
      <c r="K57" s="43"/>
      <c r="L57" s="43"/>
      <c r="Q57" s="43"/>
      <c r="R57" s="43"/>
      <c r="V57" s="43"/>
      <c r="W57" s="43"/>
      <c r="X57" s="43"/>
      <c r="AB57" s="43"/>
      <c r="AC57" s="43"/>
    </row>
    <row r="58" spans="1:96" ht="12.75" customHeight="1" x14ac:dyDescent="0.2">
      <c r="A58" s="6"/>
      <c r="E58" s="43"/>
      <c r="F58" s="43"/>
      <c r="K58" s="43"/>
      <c r="L58" s="43"/>
      <c r="Q58" s="43"/>
      <c r="R58" s="43"/>
      <c r="W58" s="43"/>
      <c r="X58" s="43"/>
      <c r="AB58" s="43"/>
      <c r="AC58" s="43"/>
    </row>
    <row r="59" spans="1:96" s="48" customFormat="1" ht="12.75" customHeight="1" thickBot="1" x14ac:dyDescent="0.25">
      <c r="A59" s="6"/>
      <c r="B59" s="8" t="s">
        <v>551</v>
      </c>
      <c r="C59" s="8"/>
      <c r="D59" s="8"/>
      <c r="E59" s="45"/>
      <c r="F59" s="45">
        <v>11042.499112499998</v>
      </c>
      <c r="G59" s="45">
        <v>12229.6873504</v>
      </c>
      <c r="H59" s="45">
        <v>12024.4514263</v>
      </c>
      <c r="I59" s="45">
        <v>13195.427391599998</v>
      </c>
      <c r="J59" s="45">
        <v>15838.465834999999</v>
      </c>
      <c r="K59" s="45">
        <v>20094.366338399999</v>
      </c>
      <c r="L59" s="45">
        <v>24810.016105200004</v>
      </c>
      <c r="M59" s="45">
        <v>31116.286687600001</v>
      </c>
      <c r="N59" s="45">
        <v>37511.441261200001</v>
      </c>
      <c r="O59" s="45">
        <v>31428.087783399998</v>
      </c>
      <c r="P59" s="45">
        <v>38405.832815299997</v>
      </c>
      <c r="Q59" s="45">
        <v>52125.545571999995</v>
      </c>
      <c r="R59" s="45">
        <v>56648.290244999997</v>
      </c>
      <c r="S59" s="45">
        <v>57102.681651999999</v>
      </c>
      <c r="T59" s="45">
        <v>61538.888225000002</v>
      </c>
      <c r="U59" s="45">
        <v>52050.043677000001</v>
      </c>
      <c r="V59" s="15">
        <v>43238.707902000002</v>
      </c>
      <c r="W59" s="45">
        <v>45077.945850008357</v>
      </c>
      <c r="X59" s="45">
        <v>46645.258845485681</v>
      </c>
      <c r="Y59" s="45">
        <v>49069.86509775107</v>
      </c>
      <c r="Z59" s="45">
        <v>51620.782743922144</v>
      </c>
      <c r="AA59" s="45">
        <v>54221.03313104964</v>
      </c>
      <c r="AB59" s="45">
        <v>57038.639874509303</v>
      </c>
      <c r="AC59" s="45">
        <v>59987.57168726153</v>
      </c>
      <c r="AD59" s="45">
        <v>63025.474193464805</v>
      </c>
      <c r="AE59" s="45">
        <v>66112.903905246159</v>
      </c>
      <c r="AF59" s="45">
        <v>69208.16667012572</v>
      </c>
      <c r="AG59" s="45">
        <v>72465.707186900952</v>
      </c>
      <c r="AH59" s="45">
        <v>75845.308700358699</v>
      </c>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row>
    <row r="60" spans="1:96" ht="12.75" customHeight="1" x14ac:dyDescent="0.2">
      <c r="B60" s="8" t="s">
        <v>552</v>
      </c>
      <c r="E60" s="43"/>
      <c r="F60" s="43"/>
      <c r="G60" s="43">
        <v>10.751082936978618</v>
      </c>
      <c r="H60" s="43">
        <v>-1.6781780124026424</v>
      </c>
      <c r="I60" s="43">
        <v>9.7382901205690597</v>
      </c>
      <c r="J60" s="43">
        <v>20.029957082576331</v>
      </c>
      <c r="K60" s="43">
        <v>26.870661260608131</v>
      </c>
      <c r="L60" s="43">
        <v>23.46752162962451</v>
      </c>
      <c r="M60" s="43">
        <v>25.418244614030083</v>
      </c>
      <c r="N60" s="43">
        <v>20.55243492838914</v>
      </c>
      <c r="O60" s="43">
        <v>-16.217328029174727</v>
      </c>
      <c r="P60" s="43">
        <v>22.202257674695613</v>
      </c>
      <c r="Q60" s="43">
        <v>35.72299244929895</v>
      </c>
      <c r="R60" s="43">
        <v>8.6766375744745439</v>
      </c>
      <c r="S60" s="43">
        <v>0.80212731052391462</v>
      </c>
      <c r="T60" s="43">
        <v>7.7688235379828718</v>
      </c>
      <c r="U60" s="43">
        <v>-15.419265478613543</v>
      </c>
      <c r="V60" s="43">
        <v>-16.928584785978906</v>
      </c>
      <c r="W60" s="43">
        <v>4.2536838801403798</v>
      </c>
      <c r="X60" s="43">
        <v>3.4768953330135632</v>
      </c>
      <c r="Y60" s="43">
        <v>5.1979693376705161</v>
      </c>
      <c r="Z60" s="43">
        <v>5.1985422032227779</v>
      </c>
      <c r="AA60" s="43">
        <v>5.0372161151191586</v>
      </c>
      <c r="AB60" s="43">
        <v>5.1965198388043365</v>
      </c>
      <c r="AC60" s="43">
        <v>5.1700598388043195</v>
      </c>
      <c r="AD60" s="43">
        <v>5.0642198388043402</v>
      </c>
      <c r="AE60" s="43">
        <v>4.8987012811741781</v>
      </c>
      <c r="AF60" s="43">
        <v>4.6817831044235092</v>
      </c>
      <c r="AG60" s="43">
        <v>4.7068730086464949</v>
      </c>
      <c r="AH60" s="43">
        <v>4.6637252911107208</v>
      </c>
    </row>
    <row r="61" spans="1:96" ht="12.75" customHeight="1" x14ac:dyDescent="0.2">
      <c r="A61" s="38"/>
      <c r="B61" s="38"/>
      <c r="C61" s="38"/>
      <c r="D61" s="38"/>
      <c r="E61" s="49"/>
      <c r="F61" s="49"/>
      <c r="G61" s="38"/>
      <c r="H61" s="38"/>
      <c r="I61" s="38"/>
      <c r="J61" s="38"/>
      <c r="K61" s="49"/>
      <c r="L61" s="49"/>
      <c r="M61" s="38"/>
      <c r="N61" s="38"/>
      <c r="O61" s="38"/>
      <c r="P61" s="38"/>
      <c r="Q61" s="49"/>
      <c r="R61" s="49"/>
      <c r="S61" s="38"/>
      <c r="T61" s="38"/>
      <c r="U61" s="38"/>
      <c r="V61" s="38"/>
      <c r="W61" s="49"/>
      <c r="X61" s="49"/>
      <c r="Y61" s="38"/>
      <c r="Z61" s="38"/>
      <c r="AA61" s="38"/>
      <c r="AB61" s="49"/>
      <c r="AC61" s="49"/>
      <c r="AD61" s="38"/>
      <c r="AE61" s="38"/>
      <c r="AF61" s="38"/>
      <c r="AG61" s="38"/>
      <c r="AH61" s="38"/>
    </row>
    <row r="62" spans="1:96" ht="12.75" customHeight="1" x14ac:dyDescent="0.2">
      <c r="A62" s="6" t="s">
        <v>553</v>
      </c>
    </row>
    <row r="63" spans="1:96" ht="12.75" customHeight="1" x14ac:dyDescent="0.2">
      <c r="U63" s="50"/>
    </row>
    <row r="64" spans="1:96" ht="12.75" customHeight="1" x14ac:dyDescent="0.2">
      <c r="B64" s="8" t="s">
        <v>554</v>
      </c>
      <c r="E64" s="15"/>
      <c r="F64" s="15">
        <v>832.54289353300305</v>
      </c>
      <c r="G64" s="15">
        <v>-1037.7022030459998</v>
      </c>
      <c r="H64" s="15">
        <v>-1302.4560865322997</v>
      </c>
      <c r="I64" s="15">
        <v>-945.97695188399484</v>
      </c>
      <c r="J64" s="15">
        <v>-782.00360988500142</v>
      </c>
      <c r="K64" s="15">
        <v>-1890.8529050559964</v>
      </c>
      <c r="L64" s="15">
        <v>-2909.2440671810009</v>
      </c>
      <c r="M64" s="15">
        <v>-6016.887012844998</v>
      </c>
      <c r="N64" s="15">
        <v>-6460.6379811079996</v>
      </c>
      <c r="O64" s="15">
        <v>-4649.0083296100011</v>
      </c>
      <c r="P64" s="15">
        <v>-8736.0757304699946</v>
      </c>
      <c r="Q64" s="15">
        <v>-9802.3115370799933</v>
      </c>
      <c r="R64" s="15">
        <v>-11365.525755840012</v>
      </c>
      <c r="S64" s="15">
        <v>-12503.027260929994</v>
      </c>
      <c r="T64" s="15">
        <v>-19764.72875047999</v>
      </c>
      <c r="U64" s="15">
        <v>-18775.310495609992</v>
      </c>
      <c r="V64" s="15">
        <v>-12392.984580420001</v>
      </c>
      <c r="W64" s="51">
        <v>-11242.53373045546</v>
      </c>
      <c r="X64" s="15">
        <v>-10185.236558643574</v>
      </c>
      <c r="Y64" s="15">
        <v>-9167.7215945266325</v>
      </c>
      <c r="Z64" s="15">
        <v>-8634.0625952082028</v>
      </c>
      <c r="AA64" s="15">
        <v>-8661.8080938289568</v>
      </c>
      <c r="AB64" s="15">
        <v>-9105.7130313531998</v>
      </c>
      <c r="AC64" s="15">
        <v>-10520.692271060623</v>
      </c>
      <c r="AD64" s="15">
        <v>-12278.8187179917</v>
      </c>
      <c r="AE64" s="15">
        <v>-13595.076992071197</v>
      </c>
      <c r="AF64" s="15">
        <v>-14461.386993525331</v>
      </c>
      <c r="AG64" s="15">
        <v>-15381.688605630721</v>
      </c>
      <c r="AH64" s="15">
        <v>-16166.147585375258</v>
      </c>
    </row>
    <row r="65" spans="1:96" ht="12.75" customHeight="1" thickBot="1" x14ac:dyDescent="0.25">
      <c r="A65" s="48"/>
      <c r="B65" s="48" t="s">
        <v>555</v>
      </c>
      <c r="C65" s="48"/>
      <c r="D65" s="48"/>
      <c r="E65" s="52"/>
      <c r="F65" s="52">
        <v>0.83338710992917808</v>
      </c>
      <c r="G65" s="52">
        <v>-1.0566596541521176</v>
      </c>
      <c r="H65" s="52">
        <v>-1.3315130529055763</v>
      </c>
      <c r="I65" s="52">
        <v>-0.99893616921886674</v>
      </c>
      <c r="J65" s="52">
        <v>-0.66787847360700203</v>
      </c>
      <c r="K65" s="52">
        <v>-1.2904682335420672</v>
      </c>
      <c r="L65" s="52">
        <v>-1.7876591777241948</v>
      </c>
      <c r="M65" s="52">
        <v>-2.8980077592451603</v>
      </c>
      <c r="N65" s="52">
        <v>-2.6471869119953078</v>
      </c>
      <c r="O65" s="52">
        <v>-1.9837032494122713</v>
      </c>
      <c r="P65" s="52">
        <v>-3.0442526129348524</v>
      </c>
      <c r="Q65" s="52">
        <v>-2.9205875315221133</v>
      </c>
      <c r="R65" s="52">
        <v>-3.075453100240261</v>
      </c>
      <c r="S65" s="52">
        <v>-3.2884333082565851</v>
      </c>
      <c r="T65" s="52">
        <v>-5.2197878240360751</v>
      </c>
      <c r="U65" s="52">
        <v>-6.4479644780860532</v>
      </c>
      <c r="V65" s="52">
        <v>-4.3838494108405408</v>
      </c>
      <c r="W65" s="53">
        <v>-3.6223320830483692</v>
      </c>
      <c r="X65" s="52">
        <v>-3.2094900277551401</v>
      </c>
      <c r="Y65" s="52">
        <v>-2.7488795613794221</v>
      </c>
      <c r="Z65" s="52">
        <v>-2.4144619164600245</v>
      </c>
      <c r="AA65" s="52">
        <v>-2.28121495270591</v>
      </c>
      <c r="AB65" s="52">
        <v>-2.2571926322445011</v>
      </c>
      <c r="AC65" s="52">
        <v>-2.4551587886083572</v>
      </c>
      <c r="AD65" s="52">
        <v>-2.6996470069226493</v>
      </c>
      <c r="AE65" s="52">
        <v>-2.8181131974015305</v>
      </c>
      <c r="AF65" s="52">
        <v>-2.8321270817333248</v>
      </c>
      <c r="AG65" s="52">
        <v>-2.8454652419645488</v>
      </c>
      <c r="AH65" s="52">
        <v>-2.8257848678444337</v>
      </c>
    </row>
    <row r="67" spans="1:96" ht="12.75" customHeight="1" x14ac:dyDescent="0.2">
      <c r="A67" s="8" t="s">
        <v>556</v>
      </c>
    </row>
    <row r="68" spans="1:96" s="38" customFormat="1" ht="12.75" customHeight="1" x14ac:dyDescent="0.2">
      <c r="A68" s="8"/>
      <c r="B68" s="8"/>
      <c r="C68" s="8"/>
      <c r="D68" s="8"/>
      <c r="E68" s="8"/>
      <c r="F68" s="8"/>
      <c r="G68" s="8"/>
      <c r="H68" s="8"/>
      <c r="I68" s="8"/>
      <c r="J68" s="8"/>
      <c r="K68" s="8"/>
      <c r="L68" s="8"/>
      <c r="M68" s="8"/>
      <c r="N68" s="8"/>
      <c r="O68" s="8"/>
      <c r="P68" s="8"/>
      <c r="Q68" s="8"/>
      <c r="R68" s="8"/>
      <c r="S68" s="8"/>
      <c r="T68" s="8"/>
      <c r="U68" s="8"/>
      <c r="V68" s="15"/>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row>
    <row r="69" spans="1:96" ht="12.75" customHeight="1" x14ac:dyDescent="0.2">
      <c r="B69" s="8" t="s">
        <v>554</v>
      </c>
      <c r="E69" s="15"/>
      <c r="F69" s="15">
        <v>-12.543275851614453</v>
      </c>
      <c r="G69" s="15">
        <v>-2454.1124091668635</v>
      </c>
      <c r="H69" s="15">
        <v>-1304.4715000789063</v>
      </c>
      <c r="I69" s="15">
        <v>-652.40220783567338</v>
      </c>
      <c r="J69" s="15">
        <v>-3185.2319431804235</v>
      </c>
      <c r="K69" s="15">
        <v>-3232.8059926423039</v>
      </c>
      <c r="L69" s="15">
        <v>-2896.3635821089642</v>
      </c>
      <c r="M69" s="15">
        <v>-10342.751834760098</v>
      </c>
      <c r="N69" s="15">
        <v>-9551.1856050360511</v>
      </c>
      <c r="O69" s="15">
        <v>-6437.685656739317</v>
      </c>
      <c r="P69" s="15">
        <v>-12551.605560700318</v>
      </c>
      <c r="Q69" s="15">
        <v>-12676.284512980619</v>
      </c>
      <c r="R69" s="15">
        <v>-17119.994152987874</v>
      </c>
      <c r="S69" s="15">
        <v>-18801.073223722931</v>
      </c>
      <c r="T69" s="15">
        <v>-23849.886396813337</v>
      </c>
      <c r="U69" s="15">
        <v>-18608.684376363719</v>
      </c>
      <c r="V69" s="15">
        <v>-13078.183795789029</v>
      </c>
      <c r="W69" s="15">
        <v>-11628.952928330869</v>
      </c>
      <c r="X69" s="15">
        <v>-10574.854360893363</v>
      </c>
      <c r="Y69" s="15">
        <v>-9560.5644777596244</v>
      </c>
      <c r="Z69" s="15">
        <v>-9030.1572551946847</v>
      </c>
      <c r="AA69" s="15">
        <v>-9061.1814473147952</v>
      </c>
      <c r="AB69" s="15">
        <v>-9508.3922178889879</v>
      </c>
      <c r="AC69" s="15">
        <v>-10926.704654845944</v>
      </c>
      <c r="AD69" s="15">
        <v>-12688.19188973468</v>
      </c>
      <c r="AE69" s="15">
        <v>-14007.83877086344</v>
      </c>
      <c r="AF69" s="15">
        <v>-14874.148772317574</v>
      </c>
      <c r="AG69" s="15">
        <v>-15794.450384422966</v>
      </c>
      <c r="AH69" s="15">
        <v>-16578.909364167503</v>
      </c>
    </row>
    <row r="70" spans="1:96" ht="12.75" customHeight="1" x14ac:dyDescent="0.2">
      <c r="A70" s="38"/>
      <c r="B70" s="38" t="s">
        <v>555</v>
      </c>
      <c r="C70" s="38"/>
      <c r="D70" s="38"/>
      <c r="E70" s="47"/>
      <c r="F70" s="47">
        <v>-1.2555995003045488E-2</v>
      </c>
      <c r="G70" s="47">
        <v>-2.4989458072931616</v>
      </c>
      <c r="H70" s="47">
        <v>-1.3335734290457457</v>
      </c>
      <c r="I70" s="47">
        <v>-0.68892604728621065</v>
      </c>
      <c r="J70" s="47">
        <v>-2.7203811100161621</v>
      </c>
      <c r="K70" s="47">
        <v>-2.2063236265254469</v>
      </c>
      <c r="L70" s="47">
        <v>-1.779744435330348</v>
      </c>
      <c r="M70" s="47">
        <v>-4.9815419510278298</v>
      </c>
      <c r="N70" s="47">
        <v>-3.9135103377752256</v>
      </c>
      <c r="O70" s="47">
        <v>-2.7469208593652596</v>
      </c>
      <c r="P70" s="47">
        <v>-4.3738469312277681</v>
      </c>
      <c r="Q70" s="47">
        <v>-3.7768844985788514</v>
      </c>
      <c r="R70" s="47">
        <v>-4.6325827968712634</v>
      </c>
      <c r="S70" s="47">
        <v>-4.9448884761739524</v>
      </c>
      <c r="T70" s="47">
        <v>-6.2986620353040053</v>
      </c>
      <c r="U70" s="47">
        <v>-6.3907404285411724</v>
      </c>
      <c r="V70" s="47">
        <v>-4.6262292957755795</v>
      </c>
      <c r="W70" s="47">
        <v>-3.7468359263571149</v>
      </c>
      <c r="X70" s="47">
        <v>-3.3322632636791867</v>
      </c>
      <c r="Y70" s="47">
        <v>-2.8666708535143455</v>
      </c>
      <c r="Z70" s="47">
        <v>-2.5252273251311763</v>
      </c>
      <c r="AA70" s="47">
        <v>-2.3863958174647673</v>
      </c>
      <c r="AB70" s="47">
        <v>-2.3570117776400501</v>
      </c>
      <c r="AC70" s="47">
        <v>-2.5499077696308641</v>
      </c>
      <c r="AD70" s="47">
        <v>-2.7896526567488018</v>
      </c>
      <c r="AE70" s="47">
        <v>-2.9036742734348433</v>
      </c>
      <c r="AF70" s="47">
        <v>-2.9129626068835277</v>
      </c>
      <c r="AG70" s="47">
        <v>-2.9218222223246144</v>
      </c>
      <c r="AH70" s="47">
        <v>-2.897934152785445</v>
      </c>
    </row>
    <row r="72" spans="1:96" ht="12.75" customHeight="1" x14ac:dyDescent="0.2">
      <c r="A72" s="8" t="s">
        <v>557</v>
      </c>
    </row>
    <row r="73" spans="1:96" ht="12.75" customHeight="1" x14ac:dyDescent="0.2">
      <c r="B73" s="8" t="s">
        <v>558</v>
      </c>
      <c r="E73" s="54"/>
      <c r="F73" s="54">
        <v>9006.0922265299978</v>
      </c>
      <c r="G73" s="54">
        <v>10245.113801989999</v>
      </c>
      <c r="H73" s="54">
        <v>10844.129783289998</v>
      </c>
      <c r="I73" s="54">
        <v>10921.351914000001</v>
      </c>
      <c r="J73" s="54">
        <v>13539.870942950001</v>
      </c>
      <c r="K73" s="54">
        <v>14956.625302169999</v>
      </c>
      <c r="L73" s="54">
        <v>15440.431451030001</v>
      </c>
      <c r="M73" s="54">
        <v>20955.07422051</v>
      </c>
      <c r="N73" s="54">
        <v>24041.024874310002</v>
      </c>
      <c r="O73" s="54">
        <v>25364.953453740003</v>
      </c>
      <c r="P73" s="54">
        <v>28463.549923819999</v>
      </c>
      <c r="Q73" s="54">
        <v>32302.92492139</v>
      </c>
      <c r="R73" s="54">
        <v>37474.093807720004</v>
      </c>
      <c r="S73" s="54">
        <v>43639.304799340003</v>
      </c>
      <c r="T73" s="54">
        <v>47328.067465680004</v>
      </c>
      <c r="U73" s="54">
        <v>46740.369784260001</v>
      </c>
      <c r="V73" s="54">
        <v>46905.490465930001</v>
      </c>
      <c r="W73" s="54">
        <v>47291.909663805411</v>
      </c>
      <c r="X73" s="54">
        <v>47681.527466055202</v>
      </c>
      <c r="Y73" s="54">
        <v>48074.370349288198</v>
      </c>
      <c r="Z73" s="54">
        <v>48470.465009274682</v>
      </c>
      <c r="AA73" s="54">
        <v>48869.838362760522</v>
      </c>
      <c r="AB73" s="54">
        <v>49272.51754929631</v>
      </c>
      <c r="AC73" s="54">
        <v>49678.529933081627</v>
      </c>
      <c r="AD73" s="54">
        <v>50087.903104824603</v>
      </c>
      <c r="AE73" s="54">
        <v>50500.664883616846</v>
      </c>
      <c r="AF73" s="54">
        <v>50913.426662409089</v>
      </c>
      <c r="AG73" s="54">
        <v>51326.188441201331</v>
      </c>
      <c r="AH73" s="54">
        <v>51738.950219993574</v>
      </c>
    </row>
    <row r="74" spans="1:96" ht="12.75" customHeight="1" x14ac:dyDescent="0.2">
      <c r="A74" s="38"/>
      <c r="B74" s="38" t="s">
        <v>559</v>
      </c>
      <c r="C74" s="38"/>
      <c r="D74" s="38"/>
      <c r="E74" s="55"/>
      <c r="F74" s="55">
        <v>862.02392240999995</v>
      </c>
      <c r="G74" s="55">
        <v>1225.8882915899999</v>
      </c>
      <c r="H74" s="55">
        <v>138.73221417000002</v>
      </c>
      <c r="I74" s="55">
        <v>-188.17185513999999</v>
      </c>
      <c r="J74" s="55">
        <v>2470.0855411699999</v>
      </c>
      <c r="K74" s="55">
        <v>1726.14705837</v>
      </c>
      <c r="L74" s="55">
        <v>32.705699720000041</v>
      </c>
      <c r="M74" s="55">
        <v>4688.6420001400002</v>
      </c>
      <c r="N74" s="55">
        <v>2575.55982718</v>
      </c>
      <c r="O74" s="55">
        <v>1451.11131542</v>
      </c>
      <c r="P74" s="55">
        <v>3142.4733550800001</v>
      </c>
      <c r="Q74" s="55">
        <v>3742.1537143700007</v>
      </c>
      <c r="R74" s="55">
        <v>5405.6523959999995</v>
      </c>
      <c r="S74" s="55">
        <v>6946.2349408600003</v>
      </c>
      <c r="T74" s="55">
        <v>4436.5778403100003</v>
      </c>
      <c r="U74" s="55">
        <v>415.35177960999999</v>
      </c>
      <c r="V74" s="55">
        <v>165.12068167000001</v>
      </c>
      <c r="W74" s="55">
        <v>386.41919787540911</v>
      </c>
      <c r="X74" s="55">
        <v>389.61780224978918</v>
      </c>
      <c r="Y74" s="55">
        <v>392.84288323299216</v>
      </c>
      <c r="Z74" s="55">
        <v>396.09465998648119</v>
      </c>
      <c r="AA74" s="55">
        <v>399.37335348583946</v>
      </c>
      <c r="AB74" s="55">
        <v>402.67918653578676</v>
      </c>
      <c r="AC74" s="55">
        <v>406.01238378532003</v>
      </c>
      <c r="AD74" s="55">
        <v>409.37317174297971</v>
      </c>
      <c r="AE74" s="55">
        <v>412.76177879224207</v>
      </c>
      <c r="AF74" s="55">
        <v>412.76177879224207</v>
      </c>
      <c r="AG74" s="55">
        <v>412.76177879224207</v>
      </c>
      <c r="AH74" s="55">
        <v>412.76177879224207</v>
      </c>
    </row>
    <row r="75" spans="1:96" ht="12.75" customHeight="1" x14ac:dyDescent="0.2">
      <c r="B75" s="8" t="s">
        <v>560</v>
      </c>
      <c r="E75" s="56"/>
      <c r="F75" s="56">
        <v>9.0152245977052967</v>
      </c>
      <c r="G75" s="56">
        <v>10.432278523629536</v>
      </c>
      <c r="H75" s="56">
        <v>11.086055417266213</v>
      </c>
      <c r="I75" s="56">
        <v>11.532768765596902</v>
      </c>
      <c r="J75" s="56">
        <v>11.563870324771358</v>
      </c>
      <c r="K75" s="56">
        <v>10.207589274571475</v>
      </c>
      <c r="L75" s="56">
        <v>9.4877667029844961</v>
      </c>
      <c r="M75" s="56">
        <v>10.092921398881623</v>
      </c>
      <c r="N75" s="56">
        <v>9.8505885307804597</v>
      </c>
      <c r="O75" s="56">
        <v>10.823069570967201</v>
      </c>
      <c r="P75" s="56">
        <v>9.9186681643302261</v>
      </c>
      <c r="Q75" s="56">
        <v>9.6246196012262768</v>
      </c>
      <c r="R75" s="56">
        <v>10.14029799021197</v>
      </c>
      <c r="S75" s="56">
        <v>11.477615817070291</v>
      </c>
      <c r="T75" s="56">
        <v>12.499158142330433</v>
      </c>
      <c r="U75" s="56">
        <v>16.051944607359932</v>
      </c>
      <c r="V75" s="56">
        <v>16.592178051212024</v>
      </c>
      <c r="W75" s="56">
        <v>15.237401617018545</v>
      </c>
      <c r="X75" s="56">
        <v>15.025020384093789</v>
      </c>
      <c r="Y75" s="56">
        <v>14.414776094230501</v>
      </c>
      <c r="Z75" s="56">
        <v>13.554464141011922</v>
      </c>
      <c r="AA75" s="56">
        <v>12.870592929538024</v>
      </c>
      <c r="AB75" s="56">
        <v>12.214042239356788</v>
      </c>
      <c r="AC75" s="56">
        <v>11.593218034315973</v>
      </c>
      <c r="AD75" s="56">
        <v>11.012432124422444</v>
      </c>
      <c r="AE75" s="56">
        <v>10.468244517414156</v>
      </c>
      <c r="AF75" s="56">
        <v>9.9709173496989401</v>
      </c>
      <c r="AG75" s="56">
        <v>9.4948538457928535</v>
      </c>
      <c r="AH75" s="56">
        <v>9.0437837362116671</v>
      </c>
    </row>
    <row r="77" spans="1:96" ht="12.75" customHeight="1" x14ac:dyDescent="0.2">
      <c r="V77" s="56"/>
      <c r="W77" s="57"/>
      <c r="X77" s="56"/>
      <c r="Y77" s="56"/>
      <c r="Z77" s="56"/>
      <c r="AA77" s="56"/>
      <c r="AB77" s="56"/>
      <c r="AC77" s="56"/>
      <c r="AD77" s="56"/>
      <c r="AE77" s="56"/>
      <c r="AF77" s="56"/>
      <c r="AG77" s="56"/>
      <c r="AH77" s="56"/>
    </row>
    <row r="78" spans="1:96" ht="12.75" customHeight="1" x14ac:dyDescent="0.2">
      <c r="W78" s="58"/>
      <c r="X78" s="58"/>
      <c r="Y78" s="58"/>
      <c r="Z78" s="58"/>
      <c r="AA78" s="58"/>
      <c r="AB78" s="58"/>
      <c r="AC78" s="58"/>
      <c r="AD78" s="58"/>
      <c r="AE78" s="58"/>
      <c r="AF78" s="58"/>
      <c r="AG78" s="58"/>
      <c r="AH78" s="58"/>
    </row>
    <row r="79" spans="1:96" ht="12.75" customHeight="1" x14ac:dyDescent="0.2">
      <c r="P79" s="12"/>
      <c r="Q79" s="12"/>
      <c r="R79" s="12"/>
      <c r="S79" s="12"/>
      <c r="T79" s="12"/>
      <c r="U79" s="12"/>
      <c r="V79" s="12"/>
      <c r="W79" s="59"/>
      <c r="X79" s="58"/>
      <c r="Y79" s="58"/>
      <c r="Z79" s="58"/>
      <c r="AA79" s="58"/>
      <c r="AB79" s="58"/>
      <c r="AC79" s="58"/>
      <c r="AD79" s="58"/>
      <c r="AE79" s="58"/>
      <c r="AF79" s="58"/>
      <c r="AG79" s="58"/>
      <c r="AH79" s="58"/>
    </row>
    <row r="80" spans="1:96" ht="12.75" customHeight="1" x14ac:dyDescent="0.2">
      <c r="P80" s="12"/>
      <c r="Q80" s="12"/>
      <c r="R80" s="12"/>
      <c r="S80" s="12"/>
      <c r="T80" s="12"/>
      <c r="U80" s="12"/>
      <c r="V80" s="12"/>
      <c r="W80" s="12"/>
    </row>
    <row r="81" spans="16:23" ht="12.75" customHeight="1" x14ac:dyDescent="0.2">
      <c r="P81" s="12"/>
      <c r="Q81" s="12"/>
      <c r="R81" s="12"/>
      <c r="S81" s="12"/>
      <c r="T81" s="12"/>
      <c r="U81" s="12"/>
      <c r="V81" s="12"/>
      <c r="W81" s="12"/>
    </row>
    <row r="83" spans="16:23" ht="12.75" customHeight="1" x14ac:dyDescent="0.2">
      <c r="P83" s="56"/>
      <c r="Q83" s="56"/>
      <c r="R83" s="56"/>
      <c r="S83" s="56"/>
      <c r="T83" s="56"/>
      <c r="U83" s="56"/>
      <c r="V83" s="56"/>
      <c r="W83" s="5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M6"/>
  <sheetViews>
    <sheetView showGridLines="0" zoomScale="80" zoomScaleNormal="80" workbookViewId="0">
      <selection activeCell="C4" sqref="C4:K4"/>
    </sheetView>
  </sheetViews>
  <sheetFormatPr baseColWidth="10" defaultColWidth="11.5703125" defaultRowHeight="16.5" x14ac:dyDescent="0.3"/>
  <cols>
    <col min="1" max="1" width="11.5703125" style="64"/>
    <col min="2" max="2" width="34.85546875" style="65" customWidth="1"/>
    <col min="3" max="11" width="17.85546875" style="66" customWidth="1"/>
    <col min="12" max="12" width="19.85546875" style="66" customWidth="1"/>
    <col min="13" max="13" width="43.85546875" style="65" customWidth="1"/>
    <col min="14" max="16384" width="11.5703125" style="65"/>
  </cols>
  <sheetData>
    <row r="1" spans="2:13" ht="27" x14ac:dyDescent="0.3">
      <c r="B1" s="160" t="s">
        <v>677</v>
      </c>
      <c r="C1" s="160"/>
      <c r="D1" s="160"/>
      <c r="E1" s="160"/>
      <c r="F1" s="160"/>
      <c r="G1" s="160"/>
      <c r="H1" s="160"/>
      <c r="I1" s="160"/>
      <c r="J1" s="160"/>
      <c r="K1" s="160"/>
      <c r="L1" s="160"/>
      <c r="M1" s="160"/>
    </row>
    <row r="3" spans="2:13" ht="82.5" x14ac:dyDescent="0.3">
      <c r="B3" s="73" t="s">
        <v>572</v>
      </c>
      <c r="C3" s="73" t="s">
        <v>509</v>
      </c>
      <c r="D3" s="73" t="s">
        <v>508</v>
      </c>
      <c r="E3" s="73" t="s">
        <v>504</v>
      </c>
      <c r="F3" s="73" t="s">
        <v>503</v>
      </c>
      <c r="G3" s="73" t="s">
        <v>505</v>
      </c>
      <c r="H3" s="73" t="s">
        <v>507</v>
      </c>
      <c r="I3" s="73" t="s">
        <v>506</v>
      </c>
      <c r="J3" s="73" t="s">
        <v>654</v>
      </c>
      <c r="K3" s="73" t="s">
        <v>511</v>
      </c>
      <c r="L3" s="73" t="s">
        <v>651</v>
      </c>
      <c r="M3" s="73" t="s">
        <v>652</v>
      </c>
    </row>
    <row r="4" spans="2:13" ht="51" customHeight="1" x14ac:dyDescent="0.3">
      <c r="B4" s="75" t="s">
        <v>681</v>
      </c>
      <c r="C4" s="149">
        <v>1</v>
      </c>
      <c r="D4" s="149">
        <v>1</v>
      </c>
      <c r="E4" s="149">
        <v>1</v>
      </c>
      <c r="F4" s="149">
        <v>1</v>
      </c>
      <c r="G4" s="149">
        <v>1</v>
      </c>
      <c r="H4" s="149">
        <v>1</v>
      </c>
      <c r="I4" s="149">
        <v>1</v>
      </c>
      <c r="J4" s="149">
        <v>1</v>
      </c>
      <c r="K4" s="148">
        <v>1</v>
      </c>
      <c r="L4" s="76"/>
      <c r="M4" s="71"/>
    </row>
    <row r="5" spans="2:13" ht="28.9" customHeight="1" x14ac:dyDescent="0.3">
      <c r="B5" s="64"/>
      <c r="C5" s="67"/>
      <c r="D5" s="67"/>
      <c r="E5" s="67"/>
      <c r="F5" s="67"/>
      <c r="G5" s="67"/>
      <c r="H5" s="67"/>
      <c r="I5" s="67"/>
      <c r="J5" s="67"/>
      <c r="K5" s="67"/>
      <c r="L5" s="67"/>
    </row>
    <row r="6" spans="2:13" ht="28.9" customHeight="1" x14ac:dyDescent="0.3">
      <c r="B6" s="68" t="s">
        <v>573</v>
      </c>
      <c r="C6" s="67"/>
      <c r="D6" s="67"/>
      <c r="E6" s="67"/>
      <c r="F6" s="67"/>
      <c r="G6" s="67"/>
      <c r="H6" s="67"/>
      <c r="I6" s="67"/>
      <c r="J6" s="67"/>
      <c r="K6" s="67"/>
      <c r="L6" s="67"/>
    </row>
  </sheetData>
  <mergeCells count="1">
    <mergeCell ref="B1:M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2:M5"/>
  <sheetViews>
    <sheetView showGridLines="0" zoomScale="80" zoomScaleNormal="80" workbookViewId="0">
      <selection activeCell="J5" sqref="J5"/>
    </sheetView>
  </sheetViews>
  <sheetFormatPr baseColWidth="10" defaultColWidth="11.5703125" defaultRowHeight="16.5" x14ac:dyDescent="0.3"/>
  <cols>
    <col min="1" max="1" width="11.5703125" style="64"/>
    <col min="2" max="2" width="36.28515625" style="65" customWidth="1"/>
    <col min="3" max="3" width="15.7109375" style="66" customWidth="1"/>
    <col min="4" max="4" width="27.28515625" style="66" customWidth="1"/>
    <col min="5" max="9" width="15.7109375" style="66" customWidth="1"/>
    <col min="10" max="10" width="17.85546875" style="66" customWidth="1"/>
    <col min="11" max="11" width="18.85546875" style="66" customWidth="1"/>
    <col min="12" max="12" width="83.28515625" style="72" customWidth="1"/>
    <col min="13" max="16384" width="11.5703125" style="65"/>
  </cols>
  <sheetData>
    <row r="2" spans="2:13" ht="27" x14ac:dyDescent="0.3">
      <c r="B2" s="160" t="s">
        <v>678</v>
      </c>
      <c r="C2" s="160"/>
      <c r="D2" s="160"/>
      <c r="E2" s="160"/>
      <c r="F2" s="160"/>
      <c r="G2" s="160"/>
      <c r="H2" s="160"/>
      <c r="I2" s="160"/>
      <c r="J2" s="160"/>
      <c r="K2" s="160"/>
      <c r="L2" s="160"/>
      <c r="M2" s="160"/>
    </row>
    <row r="4" spans="2:13" ht="82.5" x14ac:dyDescent="0.3">
      <c r="B4" s="73" t="s">
        <v>572</v>
      </c>
      <c r="C4" s="73" t="s">
        <v>509</v>
      </c>
      <c r="D4" s="73" t="s">
        <v>508</v>
      </c>
      <c r="E4" s="73" t="s">
        <v>504</v>
      </c>
      <c r="F4" s="73" t="s">
        <v>503</v>
      </c>
      <c r="G4" s="73" t="s">
        <v>505</v>
      </c>
      <c r="H4" s="73" t="s">
        <v>507</v>
      </c>
      <c r="I4" s="73" t="s">
        <v>506</v>
      </c>
      <c r="J4" s="73" t="s">
        <v>654</v>
      </c>
      <c r="K4" s="73" t="s">
        <v>510</v>
      </c>
      <c r="L4" s="74" t="s">
        <v>574</v>
      </c>
    </row>
    <row r="5" spans="2:13" ht="60.6" customHeight="1" x14ac:dyDescent="0.3">
      <c r="B5" s="71"/>
      <c r="C5" s="148">
        <v>0.85</v>
      </c>
      <c r="D5" s="148">
        <v>1</v>
      </c>
      <c r="E5" s="148">
        <v>1</v>
      </c>
      <c r="F5" s="148">
        <v>1</v>
      </c>
      <c r="G5" s="148">
        <v>1</v>
      </c>
      <c r="H5" s="148">
        <v>1</v>
      </c>
      <c r="I5" s="148">
        <v>1</v>
      </c>
      <c r="J5" s="149"/>
      <c r="K5" s="148">
        <v>0.98</v>
      </c>
      <c r="L5" s="150" t="s">
        <v>682</v>
      </c>
    </row>
  </sheetData>
  <mergeCells count="1">
    <mergeCell ref="B2:M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8</vt:i4>
      </vt:variant>
    </vt:vector>
  </HeadingPairs>
  <TitlesOfParts>
    <vt:vector size="25" baseType="lpstr">
      <vt:lpstr>DatosBasicos</vt:lpstr>
      <vt:lpstr>DatosBalanceFinanciero</vt:lpstr>
      <vt:lpstr>DatosAcreenciasLey550</vt:lpstr>
      <vt:lpstr>DatosDetalleAcreenciasLey550</vt:lpstr>
      <vt:lpstr>DatosGastosFtoSecretariasCalc</vt:lpstr>
      <vt:lpstr>DatosSGR</vt:lpstr>
      <vt:lpstr>Supuestos Macro 2018</vt:lpstr>
      <vt:lpstr>Contenido</vt:lpstr>
      <vt:lpstr>Calidad General</vt:lpstr>
      <vt:lpstr>Calidad Componentes</vt:lpstr>
      <vt:lpstr>Riesgos Fiscales </vt:lpstr>
      <vt:lpstr>Datos</vt:lpstr>
      <vt:lpstr>Ingresos</vt:lpstr>
      <vt:lpstr>Tributarios</vt:lpstr>
      <vt:lpstr>Gastos</vt:lpstr>
      <vt:lpstr>SGR</vt:lpstr>
      <vt:lpstr>Balance_Fiscal </vt:lpstr>
      <vt:lpstr>'Balance_Fiscal '!Área_de_impresión</vt:lpstr>
      <vt:lpstr>'Calidad Componentes'!OLE_LINK1</vt:lpstr>
      <vt:lpstr>RangoDatosBasicos</vt:lpstr>
      <vt:lpstr>RangoDF_AcreenciasLey550</vt:lpstr>
      <vt:lpstr>RangoDF_BalanceFinanciero</vt:lpstr>
      <vt:lpstr>RangoDF_DetalleAcreenciasLey550</vt:lpstr>
      <vt:lpstr>RangoDF_GastosFuncionamientoSecretariasCalculados</vt:lpstr>
      <vt:lpstr>RangoDF_SGR</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Gilberto Enrique Tejada Lema</dc:creator>
  <cp:lastModifiedBy>Ricardo Alfredo Luna Cano</cp:lastModifiedBy>
  <cp:lastPrinted>2017-02-13T21:31:00Z</cp:lastPrinted>
  <dcterms:created xsi:type="dcterms:W3CDTF">2014-02-06T22:20:48Z</dcterms:created>
  <dcterms:modified xsi:type="dcterms:W3CDTF">2020-02-24T09:54:17Z</dcterms:modified>
</cp:coreProperties>
</file>