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200"/>
  </bookViews>
  <sheets>
    <sheet name="catalogo M$" sheetId="1" r:id="rId1"/>
  </sheets>
  <definedNames>
    <definedName name="_xlnm.Print_Area" localSheetId="0">'catalogo M$'!$A$1:$H$183</definedName>
    <definedName name="_xlnm.Print_Titles" localSheetId="0">'catalogo M$'!$1:$9</definedName>
  </definedNames>
  <calcPr calcId="145621"/>
</workbook>
</file>

<file path=xl/calcChain.xml><?xml version="1.0" encoding="utf-8"?>
<calcChain xmlns="http://schemas.openxmlformats.org/spreadsheetml/2006/main">
  <c r="F170" i="1" l="1"/>
  <c r="J170" i="1" s="1"/>
  <c r="J169" i="1"/>
  <c r="F169" i="1"/>
  <c r="H168" i="1"/>
  <c r="G168" i="1"/>
  <c r="E168" i="1"/>
  <c r="D168" i="1"/>
  <c r="C168" i="1"/>
  <c r="F167" i="1"/>
  <c r="J167" i="1" s="1"/>
  <c r="H166" i="1"/>
  <c r="J166" i="1" s="1"/>
  <c r="G166" i="1"/>
  <c r="F166" i="1"/>
  <c r="E166" i="1"/>
  <c r="D166" i="1"/>
  <c r="C166" i="1"/>
  <c r="H165" i="1"/>
  <c r="G165" i="1"/>
  <c r="E165" i="1"/>
  <c r="D165" i="1"/>
  <c r="C165" i="1"/>
  <c r="F164" i="1"/>
  <c r="J164" i="1" s="1"/>
  <c r="H163" i="1"/>
  <c r="J163" i="1" s="1"/>
  <c r="G163" i="1"/>
  <c r="F163" i="1"/>
  <c r="E163" i="1"/>
  <c r="D163" i="1"/>
  <c r="C163" i="1"/>
  <c r="J162" i="1"/>
  <c r="F162" i="1"/>
  <c r="J161" i="1"/>
  <c r="F161" i="1"/>
  <c r="J160" i="1"/>
  <c r="F160" i="1"/>
  <c r="H159" i="1"/>
  <c r="G159" i="1"/>
  <c r="J159" i="1" s="1"/>
  <c r="F159" i="1"/>
  <c r="E159" i="1"/>
  <c r="D159" i="1"/>
  <c r="C159" i="1"/>
  <c r="C158" i="1" s="1"/>
  <c r="C153" i="1" s="1"/>
  <c r="H158" i="1"/>
  <c r="F158" i="1"/>
  <c r="E158" i="1"/>
  <c r="D158" i="1"/>
  <c r="F157" i="1"/>
  <c r="J157" i="1" s="1"/>
  <c r="J156" i="1"/>
  <c r="F156" i="1"/>
  <c r="H155" i="1"/>
  <c r="G155" i="1"/>
  <c r="E155" i="1"/>
  <c r="E154" i="1" s="1"/>
  <c r="E153" i="1" s="1"/>
  <c r="D155" i="1"/>
  <c r="C155" i="1"/>
  <c r="H154" i="1"/>
  <c r="H153" i="1" s="1"/>
  <c r="G154" i="1"/>
  <c r="D154" i="1"/>
  <c r="D153" i="1" s="1"/>
  <c r="C154" i="1"/>
  <c r="F152" i="1"/>
  <c r="J152" i="1" s="1"/>
  <c r="F151" i="1"/>
  <c r="J151" i="1" s="1"/>
  <c r="H150" i="1"/>
  <c r="J150" i="1" s="1"/>
  <c r="G150" i="1"/>
  <c r="F150" i="1"/>
  <c r="F149" i="1" s="1"/>
  <c r="E150" i="1"/>
  <c r="D150" i="1"/>
  <c r="D149" i="1" s="1"/>
  <c r="C150" i="1"/>
  <c r="H149" i="1"/>
  <c r="G149" i="1"/>
  <c r="J149" i="1" s="1"/>
  <c r="E149" i="1"/>
  <c r="C149" i="1"/>
  <c r="F148" i="1"/>
  <c r="J148" i="1" s="1"/>
  <c r="H147" i="1"/>
  <c r="J147" i="1" s="1"/>
  <c r="G147" i="1"/>
  <c r="F147" i="1"/>
  <c r="E147" i="1"/>
  <c r="D147" i="1"/>
  <c r="C147" i="1"/>
  <c r="J146" i="1"/>
  <c r="F146" i="1"/>
  <c r="F144" i="1" s="1"/>
  <c r="J145" i="1"/>
  <c r="F145" i="1"/>
  <c r="H144" i="1"/>
  <c r="G144" i="1"/>
  <c r="E144" i="1"/>
  <c r="E143" i="1" s="1"/>
  <c r="E142" i="1" s="1"/>
  <c r="D144" i="1"/>
  <c r="C144" i="1"/>
  <c r="H143" i="1"/>
  <c r="H142" i="1" s="1"/>
  <c r="G143" i="1"/>
  <c r="D143" i="1"/>
  <c r="D142" i="1" s="1"/>
  <c r="C143" i="1"/>
  <c r="G142" i="1"/>
  <c r="C142" i="1"/>
  <c r="F141" i="1"/>
  <c r="J141" i="1" s="1"/>
  <c r="H140" i="1"/>
  <c r="G140" i="1"/>
  <c r="J140" i="1" s="1"/>
  <c r="F140" i="1"/>
  <c r="E140" i="1"/>
  <c r="D140" i="1"/>
  <c r="C140" i="1"/>
  <c r="J139" i="1"/>
  <c r="F139" i="1"/>
  <c r="J138" i="1"/>
  <c r="H138" i="1"/>
  <c r="G138" i="1"/>
  <c r="F138" i="1"/>
  <c r="E138" i="1"/>
  <c r="D138" i="1"/>
  <c r="C138" i="1"/>
  <c r="F137" i="1"/>
  <c r="J137" i="1" s="1"/>
  <c r="H136" i="1"/>
  <c r="J136" i="1" s="1"/>
  <c r="G136" i="1"/>
  <c r="F136" i="1"/>
  <c r="E136" i="1"/>
  <c r="D136" i="1"/>
  <c r="C136" i="1"/>
  <c r="J135" i="1"/>
  <c r="F135" i="1"/>
  <c r="J134" i="1"/>
  <c r="F134" i="1"/>
  <c r="J133" i="1"/>
  <c r="F133" i="1"/>
  <c r="F131" i="1" s="1"/>
  <c r="J131" i="1" s="1"/>
  <c r="J132" i="1"/>
  <c r="F132" i="1"/>
  <c r="H131" i="1"/>
  <c r="G131" i="1"/>
  <c r="E131" i="1"/>
  <c r="D131" i="1"/>
  <c r="C131" i="1"/>
  <c r="F130" i="1"/>
  <c r="J130" i="1" s="1"/>
  <c r="F129" i="1"/>
  <c r="J129" i="1" s="1"/>
  <c r="F128" i="1"/>
  <c r="F126" i="1" s="1"/>
  <c r="J127" i="1"/>
  <c r="H126" i="1"/>
  <c r="G126" i="1"/>
  <c r="J126" i="1" s="1"/>
  <c r="E126" i="1"/>
  <c r="D126" i="1"/>
  <c r="C126" i="1"/>
  <c r="F125" i="1"/>
  <c r="J125" i="1" s="1"/>
  <c r="F124" i="1"/>
  <c r="J124" i="1" s="1"/>
  <c r="F123" i="1"/>
  <c r="J123" i="1" s="1"/>
  <c r="F122" i="1"/>
  <c r="J122" i="1" s="1"/>
  <c r="H121" i="1"/>
  <c r="J121" i="1" s="1"/>
  <c r="G121" i="1"/>
  <c r="F121" i="1"/>
  <c r="E121" i="1"/>
  <c r="D121" i="1"/>
  <c r="C121" i="1"/>
  <c r="J120" i="1"/>
  <c r="F120" i="1"/>
  <c r="J119" i="1"/>
  <c r="F119" i="1"/>
  <c r="J118" i="1"/>
  <c r="F118" i="1"/>
  <c r="F116" i="1" s="1"/>
  <c r="J117" i="1"/>
  <c r="F117" i="1"/>
  <c r="H116" i="1"/>
  <c r="G116" i="1"/>
  <c r="E116" i="1"/>
  <c r="E115" i="1" s="1"/>
  <c r="D116" i="1"/>
  <c r="C116" i="1"/>
  <c r="H115" i="1"/>
  <c r="G115" i="1"/>
  <c r="D115" i="1"/>
  <c r="C115" i="1"/>
  <c r="J114" i="1"/>
  <c r="F114" i="1"/>
  <c r="J113" i="1"/>
  <c r="F113" i="1"/>
  <c r="H112" i="1"/>
  <c r="G112" i="1"/>
  <c r="J112" i="1" s="1"/>
  <c r="F112" i="1"/>
  <c r="E112" i="1"/>
  <c r="D112" i="1"/>
  <c r="C112" i="1"/>
  <c r="J111" i="1"/>
  <c r="F111" i="1"/>
  <c r="H110" i="1"/>
  <c r="G110" i="1"/>
  <c r="J110" i="1" s="1"/>
  <c r="F110" i="1"/>
  <c r="E110" i="1"/>
  <c r="D110" i="1"/>
  <c r="C110" i="1"/>
  <c r="J109" i="1"/>
  <c r="F109" i="1"/>
  <c r="J108" i="1"/>
  <c r="H108" i="1"/>
  <c r="G108" i="1"/>
  <c r="F108" i="1"/>
  <c r="E108" i="1"/>
  <c r="E107" i="1" s="1"/>
  <c r="D108" i="1"/>
  <c r="C108" i="1"/>
  <c r="H107" i="1"/>
  <c r="G107" i="1"/>
  <c r="J107" i="1" s="1"/>
  <c r="F107" i="1"/>
  <c r="D107" i="1"/>
  <c r="C107" i="1"/>
  <c r="J106" i="1"/>
  <c r="F106" i="1"/>
  <c r="J105" i="1"/>
  <c r="H105" i="1"/>
  <c r="G105" i="1"/>
  <c r="F105" i="1"/>
  <c r="E105" i="1"/>
  <c r="E104" i="1" s="1"/>
  <c r="D105" i="1"/>
  <c r="C105" i="1"/>
  <c r="H104" i="1"/>
  <c r="H103" i="1" s="1"/>
  <c r="G104" i="1"/>
  <c r="J104" i="1" s="1"/>
  <c r="F104" i="1"/>
  <c r="D104" i="1"/>
  <c r="D103" i="1" s="1"/>
  <c r="C104" i="1"/>
  <c r="G103" i="1"/>
  <c r="C103" i="1"/>
  <c r="J102" i="1"/>
  <c r="F102" i="1"/>
  <c r="F101" i="1"/>
  <c r="F99" i="1" s="1"/>
  <c r="J100" i="1"/>
  <c r="F100" i="1"/>
  <c r="H99" i="1"/>
  <c r="G99" i="1"/>
  <c r="J99" i="1" s="1"/>
  <c r="E99" i="1"/>
  <c r="D99" i="1"/>
  <c r="C99" i="1"/>
  <c r="J98" i="1"/>
  <c r="F98" i="1"/>
  <c r="J97" i="1"/>
  <c r="F97" i="1"/>
  <c r="J96" i="1"/>
  <c r="F96" i="1"/>
  <c r="J95" i="1"/>
  <c r="F95" i="1"/>
  <c r="H94" i="1"/>
  <c r="G94" i="1"/>
  <c r="J94" i="1" s="1"/>
  <c r="F94" i="1"/>
  <c r="E94" i="1"/>
  <c r="D94" i="1"/>
  <c r="C94" i="1"/>
  <c r="J93" i="1"/>
  <c r="F93" i="1"/>
  <c r="F92" i="1"/>
  <c r="J92" i="1" s="1"/>
  <c r="J91" i="1"/>
  <c r="F91" i="1"/>
  <c r="F90" i="1"/>
  <c r="J90" i="1" s="1"/>
  <c r="J89" i="1"/>
  <c r="F89" i="1"/>
  <c r="F88" i="1"/>
  <c r="F86" i="1" s="1"/>
  <c r="F85" i="1" s="1"/>
  <c r="J87" i="1"/>
  <c r="F87" i="1"/>
  <c r="H86" i="1"/>
  <c r="H85" i="1" s="1"/>
  <c r="G86" i="1"/>
  <c r="J86" i="1" s="1"/>
  <c r="E86" i="1"/>
  <c r="D86" i="1"/>
  <c r="D85" i="1" s="1"/>
  <c r="C86" i="1"/>
  <c r="G85" i="1"/>
  <c r="J85" i="1" s="1"/>
  <c r="E85" i="1"/>
  <c r="C85" i="1"/>
  <c r="J84" i="1"/>
  <c r="F84" i="1"/>
  <c r="F83" i="1"/>
  <c r="J83" i="1" s="1"/>
  <c r="H82" i="1"/>
  <c r="G82" i="1"/>
  <c r="E82" i="1"/>
  <c r="D82" i="1"/>
  <c r="C82" i="1"/>
  <c r="J81" i="1"/>
  <c r="F81" i="1"/>
  <c r="H80" i="1"/>
  <c r="G80" i="1"/>
  <c r="J80" i="1" s="1"/>
  <c r="F80" i="1"/>
  <c r="E80" i="1"/>
  <c r="D80" i="1"/>
  <c r="C80" i="1"/>
  <c r="J79" i="1"/>
  <c r="F79" i="1"/>
  <c r="H78" i="1"/>
  <c r="H77" i="1" s="1"/>
  <c r="H76" i="1" s="1"/>
  <c r="G78" i="1"/>
  <c r="J78" i="1" s="1"/>
  <c r="F78" i="1"/>
  <c r="E78" i="1"/>
  <c r="D78" i="1"/>
  <c r="D77" i="1" s="1"/>
  <c r="D76" i="1" s="1"/>
  <c r="C78" i="1"/>
  <c r="C77" i="1" s="1"/>
  <c r="C76" i="1" s="1"/>
  <c r="G77" i="1"/>
  <c r="E77" i="1"/>
  <c r="E76" i="1"/>
  <c r="J75" i="1"/>
  <c r="F75" i="1"/>
  <c r="H74" i="1"/>
  <c r="G74" i="1"/>
  <c r="F74" i="1"/>
  <c r="F73" i="1" s="1"/>
  <c r="F72" i="1" s="1"/>
  <c r="E74" i="1"/>
  <c r="D74" i="1"/>
  <c r="C74" i="1"/>
  <c r="C73" i="1" s="1"/>
  <c r="C72" i="1" s="1"/>
  <c r="H73" i="1"/>
  <c r="E73" i="1"/>
  <c r="D73" i="1"/>
  <c r="D72" i="1" s="1"/>
  <c r="H72" i="1"/>
  <c r="E72" i="1"/>
  <c r="F71" i="1"/>
  <c r="J71" i="1" s="1"/>
  <c r="J70" i="1"/>
  <c r="F70" i="1"/>
  <c r="H69" i="1"/>
  <c r="H68" i="1" s="1"/>
  <c r="G69" i="1"/>
  <c r="G68" i="1" s="1"/>
  <c r="J68" i="1" s="1"/>
  <c r="F69" i="1"/>
  <c r="F68" i="1" s="1"/>
  <c r="E69" i="1"/>
  <c r="D69" i="1"/>
  <c r="D68" i="1" s="1"/>
  <c r="C69" i="1"/>
  <c r="E68" i="1"/>
  <c r="C68" i="1"/>
  <c r="F67" i="1"/>
  <c r="J67" i="1" s="1"/>
  <c r="F66" i="1"/>
  <c r="J66" i="1" s="1"/>
  <c r="J65" i="1"/>
  <c r="F65" i="1"/>
  <c r="H64" i="1"/>
  <c r="G64" i="1"/>
  <c r="F64" i="1"/>
  <c r="E64" i="1"/>
  <c r="D64" i="1"/>
  <c r="C64" i="1"/>
  <c r="J63" i="1"/>
  <c r="F63" i="1"/>
  <c r="F62" i="1"/>
  <c r="J62" i="1" s="1"/>
  <c r="J61" i="1"/>
  <c r="H61" i="1"/>
  <c r="G61" i="1"/>
  <c r="F61" i="1"/>
  <c r="E61" i="1"/>
  <c r="D61" i="1"/>
  <c r="C61" i="1"/>
  <c r="F60" i="1"/>
  <c r="J60" i="1" s="1"/>
  <c r="F59" i="1"/>
  <c r="J59" i="1" s="1"/>
  <c r="F58" i="1"/>
  <c r="J58" i="1" s="1"/>
  <c r="H57" i="1"/>
  <c r="G57" i="1"/>
  <c r="E57" i="1"/>
  <c r="D57" i="1"/>
  <c r="C57" i="1"/>
  <c r="J56" i="1"/>
  <c r="F56" i="1"/>
  <c r="J55" i="1"/>
  <c r="F55" i="1"/>
  <c r="J54" i="1"/>
  <c r="F54" i="1"/>
  <c r="J53" i="1"/>
  <c r="F53" i="1"/>
  <c r="H52" i="1"/>
  <c r="G52" i="1"/>
  <c r="J52" i="1" s="1"/>
  <c r="F52" i="1"/>
  <c r="E52" i="1"/>
  <c r="D52" i="1"/>
  <c r="C52" i="1"/>
  <c r="F51" i="1"/>
  <c r="J51" i="1" s="1"/>
  <c r="H50" i="1"/>
  <c r="G50" i="1"/>
  <c r="G49" i="1" s="1"/>
  <c r="E50" i="1"/>
  <c r="D50" i="1"/>
  <c r="C50" i="1"/>
  <c r="C49" i="1" s="1"/>
  <c r="E49" i="1"/>
  <c r="F48" i="1"/>
  <c r="J48" i="1" s="1"/>
  <c r="F47" i="1"/>
  <c r="J47" i="1" s="1"/>
  <c r="H46" i="1"/>
  <c r="G46" i="1"/>
  <c r="E46" i="1"/>
  <c r="D46" i="1"/>
  <c r="D41" i="1" s="1"/>
  <c r="C46" i="1"/>
  <c r="J45" i="1"/>
  <c r="F45" i="1"/>
  <c r="J44" i="1"/>
  <c r="F44" i="1"/>
  <c r="J43" i="1"/>
  <c r="F43" i="1"/>
  <c r="H42" i="1"/>
  <c r="G42" i="1"/>
  <c r="G41" i="1" s="1"/>
  <c r="F42" i="1"/>
  <c r="E42" i="1"/>
  <c r="D42" i="1"/>
  <c r="C42" i="1"/>
  <c r="C41" i="1" s="1"/>
  <c r="H41" i="1"/>
  <c r="E41" i="1"/>
  <c r="F40" i="1"/>
  <c r="J40" i="1" s="1"/>
  <c r="J39" i="1"/>
  <c r="F39" i="1"/>
  <c r="F38" i="1"/>
  <c r="J38" i="1" s="1"/>
  <c r="J37" i="1"/>
  <c r="F37" i="1"/>
  <c r="F36" i="1"/>
  <c r="F35" i="1" s="1"/>
  <c r="J35" i="1" s="1"/>
  <c r="H35" i="1"/>
  <c r="G35" i="1"/>
  <c r="E35" i="1"/>
  <c r="E27" i="1" s="1"/>
  <c r="E26" i="1" s="1"/>
  <c r="D35" i="1"/>
  <c r="C35" i="1"/>
  <c r="C27" i="1" s="1"/>
  <c r="C26" i="1" s="1"/>
  <c r="F34" i="1"/>
  <c r="J34" i="1" s="1"/>
  <c r="F33" i="1"/>
  <c r="J33" i="1" s="1"/>
  <c r="F32" i="1"/>
  <c r="J32" i="1" s="1"/>
  <c r="H31" i="1"/>
  <c r="G31" i="1"/>
  <c r="E31" i="1"/>
  <c r="D31" i="1"/>
  <c r="C31" i="1"/>
  <c r="J30" i="1"/>
  <c r="F30" i="1"/>
  <c r="J29" i="1"/>
  <c r="H28" i="1"/>
  <c r="J28" i="1" s="1"/>
  <c r="G28" i="1"/>
  <c r="F28" i="1"/>
  <c r="E28" i="1"/>
  <c r="D28" i="1"/>
  <c r="C28" i="1"/>
  <c r="G27" i="1"/>
  <c r="D27" i="1"/>
  <c r="J25" i="1"/>
  <c r="F25" i="1"/>
  <c r="F24" i="1"/>
  <c r="F22" i="1" s="1"/>
  <c r="F21" i="1" s="1"/>
  <c r="J23" i="1"/>
  <c r="F23" i="1"/>
  <c r="H22" i="1"/>
  <c r="G22" i="1"/>
  <c r="J22" i="1" s="1"/>
  <c r="E22" i="1"/>
  <c r="E21" i="1" s="1"/>
  <c r="D22" i="1"/>
  <c r="C22" i="1"/>
  <c r="H21" i="1"/>
  <c r="G21" i="1"/>
  <c r="D21" i="1"/>
  <c r="C21" i="1"/>
  <c r="J20" i="1"/>
  <c r="F20" i="1"/>
  <c r="F19" i="1"/>
  <c r="J19" i="1" s="1"/>
  <c r="H18" i="1"/>
  <c r="G18" i="1"/>
  <c r="E18" i="1"/>
  <c r="D18" i="1"/>
  <c r="C18" i="1"/>
  <c r="F17" i="1"/>
  <c r="J17" i="1" s="1"/>
  <c r="F16" i="1"/>
  <c r="J16" i="1" s="1"/>
  <c r="F15" i="1"/>
  <c r="J15" i="1" s="1"/>
  <c r="F14" i="1"/>
  <c r="J14" i="1" s="1"/>
  <c r="F13" i="1"/>
  <c r="J13" i="1" s="1"/>
  <c r="H12" i="1"/>
  <c r="H11" i="1" s="1"/>
  <c r="H10" i="1" s="1"/>
  <c r="G12" i="1"/>
  <c r="G11" i="1" s="1"/>
  <c r="E12" i="1"/>
  <c r="D12" i="1"/>
  <c r="D11" i="1" s="1"/>
  <c r="D10" i="1" s="1"/>
  <c r="C12" i="1"/>
  <c r="C11" i="1" s="1"/>
  <c r="C10" i="1" s="1"/>
  <c r="E11" i="1"/>
  <c r="E10" i="1" s="1"/>
  <c r="C185" i="1" l="1"/>
  <c r="G10" i="1"/>
  <c r="J41" i="1"/>
  <c r="F18" i="1"/>
  <c r="J18" i="1" s="1"/>
  <c r="G26" i="1"/>
  <c r="F31" i="1"/>
  <c r="J36" i="1"/>
  <c r="F57" i="1"/>
  <c r="J57" i="1" s="1"/>
  <c r="F12" i="1"/>
  <c r="J24" i="1"/>
  <c r="H27" i="1"/>
  <c r="J31" i="1"/>
  <c r="F50" i="1"/>
  <c r="E103" i="1"/>
  <c r="E185" i="1" s="1"/>
  <c r="J144" i="1"/>
  <c r="F143" i="1"/>
  <c r="F142" i="1" s="1"/>
  <c r="J142" i="1" s="1"/>
  <c r="J155" i="1"/>
  <c r="J50" i="1"/>
  <c r="D49" i="1"/>
  <c r="D26" i="1" s="1"/>
  <c r="D185" i="1" s="1"/>
  <c r="H49" i="1"/>
  <c r="J64" i="1"/>
  <c r="J69" i="1"/>
  <c r="J74" i="1"/>
  <c r="G73" i="1"/>
  <c r="J116" i="1"/>
  <c r="F115" i="1"/>
  <c r="F103" i="1" s="1"/>
  <c r="J103" i="1" s="1"/>
  <c r="J12" i="1"/>
  <c r="J21" i="1"/>
  <c r="F27" i="1"/>
  <c r="F46" i="1"/>
  <c r="F41" i="1" s="1"/>
  <c r="J42" i="1"/>
  <c r="F82" i="1"/>
  <c r="G76" i="1"/>
  <c r="J88" i="1"/>
  <c r="J101" i="1"/>
  <c r="J128" i="1"/>
  <c r="F155" i="1"/>
  <c r="F154" i="1" s="1"/>
  <c r="G158" i="1"/>
  <c r="F168" i="1"/>
  <c r="F165" i="1" s="1"/>
  <c r="J165" i="1" s="1"/>
  <c r="J168" i="1" l="1"/>
  <c r="G153" i="1"/>
  <c r="J158" i="1"/>
  <c r="H26" i="1"/>
  <c r="J27" i="1"/>
  <c r="F153" i="1"/>
  <c r="J154" i="1"/>
  <c r="J115" i="1"/>
  <c r="J82" i="1"/>
  <c r="F77" i="1"/>
  <c r="J143" i="1"/>
  <c r="G72" i="1"/>
  <c r="J72" i="1" s="1"/>
  <c r="J73" i="1"/>
  <c r="F49" i="1"/>
  <c r="J49" i="1" s="1"/>
  <c r="F11" i="1"/>
  <c r="J46" i="1"/>
  <c r="F76" i="1" l="1"/>
  <c r="J76" i="1" s="1"/>
  <c r="J77" i="1"/>
  <c r="F26" i="1"/>
  <c r="J26" i="1" s="1"/>
  <c r="F10" i="1"/>
  <c r="J11" i="1"/>
  <c r="J153" i="1"/>
  <c r="F185" i="1" l="1"/>
  <c r="I10" i="1"/>
  <c r="J10" i="1"/>
</calcChain>
</file>

<file path=xl/sharedStrings.xml><?xml version="1.0" encoding="utf-8"?>
<sst xmlns="http://schemas.openxmlformats.org/spreadsheetml/2006/main" count="344" uniqueCount="321">
  <si>
    <t>MINISTERIO DE HACIENDA Y CREDITO PUBLICO</t>
  </si>
  <si>
    <t>DIRECCION GENERAL DE CREDITO PUBLICO Y TESORO NACIONAL</t>
  </si>
  <si>
    <t>ENTIDAD PUBLICA:       DEUDA PUBLICA NACIONAL</t>
  </si>
  <si>
    <t>CODIGO ENTIDAD:        923272395</t>
  </si>
  <si>
    <t>INFORME DE SALDOS Y MOVIMIENTOS  TRIMESTRE JULIO 1  A SEPTIEMBRE 30  DE 2016</t>
  </si>
  <si>
    <t>En Miles de Pesos</t>
  </si>
  <si>
    <t>Codigo</t>
  </si>
  <si>
    <t>Descripcion</t>
  </si>
  <si>
    <t xml:space="preserve">Saldo Inicial </t>
  </si>
  <si>
    <t xml:space="preserve">Movimientos Debito </t>
  </si>
  <si>
    <t xml:space="preserve">Movimientos Credito </t>
  </si>
  <si>
    <t>Saldo Final</t>
  </si>
  <si>
    <t xml:space="preserve">Corriente </t>
  </si>
  <si>
    <t>No Corriente</t>
  </si>
  <si>
    <t>1</t>
  </si>
  <si>
    <t>ACTIVOS</t>
  </si>
  <si>
    <t>1.4</t>
  </si>
  <si>
    <t>DEUDORES</t>
  </si>
  <si>
    <t>1.4.16</t>
  </si>
  <si>
    <t>PRESTAMOS GUBERNAMENTALES OTORGADOS</t>
  </si>
  <si>
    <t>1.4.16.01</t>
  </si>
  <si>
    <t>Creditos Transitorios</t>
  </si>
  <si>
    <t>1.4.16.44</t>
  </si>
  <si>
    <t>Creditos Presupuestarios al Gobierno General</t>
  </si>
  <si>
    <t>1.4.16.45</t>
  </si>
  <si>
    <t>Creditos Presupuestarios a las Empresas no Financieras</t>
  </si>
  <si>
    <t>1.4.16.46</t>
  </si>
  <si>
    <t>Préstamos Concedidos al Gobierno General</t>
  </si>
  <si>
    <t>1.4.16.47</t>
  </si>
  <si>
    <t>Prestamos Concedidos a las Empresas no Financieras</t>
  </si>
  <si>
    <t>1.4.70</t>
  </si>
  <si>
    <t>OTROS DEUDORES</t>
  </si>
  <si>
    <t>1.4.70.68</t>
  </si>
  <si>
    <t>Intereses Prestamos Gubernamentales Concedidos</t>
  </si>
  <si>
    <t>1.4.70.90</t>
  </si>
  <si>
    <t>Otros Deudores</t>
  </si>
  <si>
    <t>1.9</t>
  </si>
  <si>
    <t>OTROS ACTIVOS</t>
  </si>
  <si>
    <t>1.9.10</t>
  </si>
  <si>
    <t>CARGOS DIFERIDOS</t>
  </si>
  <si>
    <t>1.9.10.30</t>
  </si>
  <si>
    <t>Descuento en Bonos y Titulos de Deuda Publica Interna de Corto Plazo</t>
  </si>
  <si>
    <t>1.9.10.31</t>
  </si>
  <si>
    <t>Descuento en Bonos y Titulos de Deuda Publica Interna de Largo Plazo</t>
  </si>
  <si>
    <t>1.9.10.33</t>
  </si>
  <si>
    <t>Descuento en Bonos y Titulos de Deuda Publica Externa de Largo Plazo</t>
  </si>
  <si>
    <t>2</t>
  </si>
  <si>
    <t>PASIVOS</t>
  </si>
  <si>
    <t>2.2</t>
  </si>
  <si>
    <t>OPERACIONES DE CREDITO PUBLICO Y FINANCIAMIENTO CON BANCA CENTRAL</t>
  </si>
  <si>
    <t>2.2.03</t>
  </si>
  <si>
    <t>OPERACIONES DE CREDITO PUBLICO INTERNAS DE CORTO PLAZO</t>
  </si>
  <si>
    <t>2.2.03.31</t>
  </si>
  <si>
    <t>Prestamos Banca Comercial</t>
  </si>
  <si>
    <t>2.2.03.36</t>
  </si>
  <si>
    <t>Bonos y Titulos Emitidos</t>
  </si>
  <si>
    <t>2.2.08</t>
  </si>
  <si>
    <t>OPERACIONES DE CREDITO PUBLICO INTERNAS DE LARGO PLAZO</t>
  </si>
  <si>
    <t>2.2.08.30</t>
  </si>
  <si>
    <t>2.2.08.35</t>
  </si>
  <si>
    <t>Titulos Tes</t>
  </si>
  <si>
    <t>2.2.08.36</t>
  </si>
  <si>
    <t>Otros Bonos y Titulos Emitidos</t>
  </si>
  <si>
    <t>2.2.13</t>
  </si>
  <si>
    <t>OPERACIONES DE CREDITO PUBLICO EXTERNAS DE LARGO PLAZO</t>
  </si>
  <si>
    <t>2.2.13.02</t>
  </si>
  <si>
    <t>Prestamos Banca Multilateral</t>
  </si>
  <si>
    <t>2.2.13.03</t>
  </si>
  <si>
    <t>Prestamos Banca de Fomento</t>
  </si>
  <si>
    <t>2.2.13.04</t>
  </si>
  <si>
    <t>Préstamos de Gobiernos</t>
  </si>
  <si>
    <t>2.2.13.07</t>
  </si>
  <si>
    <t>Otros bonos y Titulos Emitidos</t>
  </si>
  <si>
    <t>2.2.13.08</t>
  </si>
  <si>
    <t>Cuenta Especial de Deuda Externa-CEDE</t>
  </si>
  <si>
    <t>2.3</t>
  </si>
  <si>
    <t>OPERACIONES DE FINANCIAMIENTO E INSTRUMENTOS DERIVADOS</t>
  </si>
  <si>
    <t>2.3.06</t>
  </si>
  <si>
    <t>OPERACIONES DE FINANCIAMIENTO INTERNAS DE CORTO PLAZO</t>
  </si>
  <si>
    <t>2.3.06.07</t>
  </si>
  <si>
    <t>Prestamos de Banca Comercial</t>
  </si>
  <si>
    <t>2.3.06.14</t>
  </si>
  <si>
    <t>Prestamos de Otras Entidades</t>
  </si>
  <si>
    <t>2.3.06.16</t>
  </si>
  <si>
    <t>2.3.11</t>
  </si>
  <si>
    <t>INSTRUMENTOS DERIVADOS CON FINES DE COBERTURA DE OPERACIONES DE CREDITO PUBLICO</t>
  </si>
  <si>
    <t>2.3.11.01</t>
  </si>
  <si>
    <t>Derechos en Contratos Derivados (db)</t>
  </si>
  <si>
    <t>2.3.11.02</t>
  </si>
  <si>
    <t>Obligaciones en Contratos Derivados</t>
  </si>
  <si>
    <t>2.4</t>
  </si>
  <si>
    <t>CUENTAS POR PAGAR</t>
  </si>
  <si>
    <t>2.4.01</t>
  </si>
  <si>
    <t>ADQUISICION DE BIENES Y SERVICIOS NACIONALES</t>
  </si>
  <si>
    <t>2.4.01.02</t>
  </si>
  <si>
    <t>Proyectos de Inversion</t>
  </si>
  <si>
    <t>2.4.22</t>
  </si>
  <si>
    <t>INTERESES POR PAGAR</t>
  </si>
  <si>
    <t>2.4.22.01</t>
  </si>
  <si>
    <t>Operaciones de Credito Publico Internas de Corto Plazo</t>
  </si>
  <si>
    <t>2.4.22.02</t>
  </si>
  <si>
    <t>Operaciones de Credito Publico Internas de Largo Plazo</t>
  </si>
  <si>
    <t>2.4.22.04</t>
  </si>
  <si>
    <t>Operaciones de Credito Publico Externas de Largo Plazo</t>
  </si>
  <si>
    <t>2.4.22.06</t>
  </si>
  <si>
    <t>Operaciones de Financiamiento Internas de Corto Plazo</t>
  </si>
  <si>
    <t>2.4.23</t>
  </si>
  <si>
    <t>COMISIONES POR PAGAR</t>
  </si>
  <si>
    <t>2.4.23.01</t>
  </si>
  <si>
    <t>2.4.23.02</t>
  </si>
  <si>
    <t>2.4.23.04</t>
  </si>
  <si>
    <t>2.4.25</t>
  </si>
  <si>
    <t>ACREEDORES</t>
  </si>
  <si>
    <t>2.4.25.13</t>
  </si>
  <si>
    <t>Saldos a Favor de Beneficiarios</t>
  </si>
  <si>
    <t>2.4.25.51</t>
  </si>
  <si>
    <t>Comisiones</t>
  </si>
  <si>
    <t>2.4.36</t>
  </si>
  <si>
    <t>RETENCION EN LA FUENTE E IMPUESTO DE TIMBRE</t>
  </si>
  <si>
    <t>2.4.36.05</t>
  </si>
  <si>
    <t>Servicios</t>
  </si>
  <si>
    <t>2.4.36.25</t>
  </si>
  <si>
    <t>Impuesto a las Ventas Retenido por Consignar</t>
  </si>
  <si>
    <t>2.4.36.27</t>
  </si>
  <si>
    <t>Retencion de Impuesto de Industria y Comercio por Compras</t>
  </si>
  <si>
    <t>2.9</t>
  </si>
  <si>
    <t>OTROS PASIVOS</t>
  </si>
  <si>
    <t>2.9.15</t>
  </si>
  <si>
    <t>CREDITOS DIFERIDOS</t>
  </si>
  <si>
    <t>2.9.15.14</t>
  </si>
  <si>
    <t>Prima de Bonos y Titulos de Deuda Publica Interna de Largo Plazo</t>
  </si>
  <si>
    <t>2.9.15.16</t>
  </si>
  <si>
    <t>Prima de Bonos y Titulos de Deuda Publica Externa de Largo Plazo</t>
  </si>
  <si>
    <t>3</t>
  </si>
  <si>
    <t>PATRIMONIO</t>
  </si>
  <si>
    <t>3.1</t>
  </si>
  <si>
    <t>HACIENDA PUBLICA</t>
  </si>
  <si>
    <t>3.1.05</t>
  </si>
  <si>
    <t>CAPITAL FISCAL</t>
  </si>
  <si>
    <t>3.1.05.01</t>
  </si>
  <si>
    <t>Nacion</t>
  </si>
  <si>
    <t>4</t>
  </si>
  <si>
    <t>INGRESOS</t>
  </si>
  <si>
    <t>4.7</t>
  </si>
  <si>
    <t>OPERACIONES INTERINSTITUCIONALES</t>
  </si>
  <si>
    <t>4.7.05</t>
  </si>
  <si>
    <t>FONDOS RECIBIDOS</t>
  </si>
  <si>
    <t>4.7.05.09</t>
  </si>
  <si>
    <t>Servicio de la Deuda</t>
  </si>
  <si>
    <t>4.7.20</t>
  </si>
  <si>
    <t>OPERACIONES DE ENLACE</t>
  </si>
  <si>
    <t>4.7.20.81</t>
  </si>
  <si>
    <t>Devoluciones de Ingresos</t>
  </si>
  <si>
    <t>4.7.22</t>
  </si>
  <si>
    <t>OPERACIONES SIN FLUJO DE EFECTIVO</t>
  </si>
  <si>
    <t>4.7.22.10</t>
  </si>
  <si>
    <t>Pago de Obligaciones con Títulos</t>
  </si>
  <si>
    <t>4.7.22.90</t>
  </si>
  <si>
    <t>Otras Operaciones sin Flujo de Efectivo</t>
  </si>
  <si>
    <t>4.8</t>
  </si>
  <si>
    <t>OTROS INGRESOS</t>
  </si>
  <si>
    <t>4.8.05</t>
  </si>
  <si>
    <t>FINANCIEROS</t>
  </si>
  <si>
    <t>4.8.05.04</t>
  </si>
  <si>
    <t>Intereses de Deudores</t>
  </si>
  <si>
    <t>4.8.05.13</t>
  </si>
  <si>
    <t>Intereses de Mora</t>
  </si>
  <si>
    <t>4.8.05.31</t>
  </si>
  <si>
    <t>Prima Amortizada de Bonos y Títulos de Deuda Pública Interna de Largo Plazo</t>
  </si>
  <si>
    <t>4.8.05.32</t>
  </si>
  <si>
    <t>Prima Amortizada de Bonos y Títulos de Deuda Pública Externa de Largo Plazo</t>
  </si>
  <si>
    <t>4.8.05.79</t>
  </si>
  <si>
    <t>Intereses Préstamos Gubernamentales Concedidos</t>
  </si>
  <si>
    <t>4.8.05.80</t>
  </si>
  <si>
    <t>Utilidad en la Valoración de Derivados</t>
  </si>
  <si>
    <t>4.8.05.90</t>
  </si>
  <si>
    <t>Otros Ingresos Financieros</t>
  </si>
  <si>
    <t>4.8.06</t>
  </si>
  <si>
    <t>AJUSTE POR DIFERENCIA EN CAMBIO</t>
  </si>
  <si>
    <t>4.8.06.02</t>
  </si>
  <si>
    <t>Deudores</t>
  </si>
  <si>
    <t>4.8.06.38</t>
  </si>
  <si>
    <t>Operaciones de Crédito Público Internas de Largo Plazo</t>
  </si>
  <si>
    <t>4.8.06.40</t>
  </si>
  <si>
    <t>Operaciones de Crédito Público Externas de Largo Plazo</t>
  </si>
  <si>
    <t>4.8.06.90</t>
  </si>
  <si>
    <t>Otros Ajustes por Diferencia en Cambio</t>
  </si>
  <si>
    <t>4.8.10</t>
  </si>
  <si>
    <t>EXTRAORDINARIOS</t>
  </si>
  <si>
    <t>4.8.10.08</t>
  </si>
  <si>
    <t>Recuperaciones</t>
  </si>
  <si>
    <t>4.8.10.47</t>
  </si>
  <si>
    <t>Aprovechamientos</t>
  </si>
  <si>
    <t>4.8.10.90</t>
  </si>
  <si>
    <t>Otros Ingresos Extraordinarios</t>
  </si>
  <si>
    <t>5</t>
  </si>
  <si>
    <t>GASTOS</t>
  </si>
  <si>
    <t>5.1</t>
  </si>
  <si>
    <t>DE ADMINISTRACION</t>
  </si>
  <si>
    <t>5.1.11</t>
  </si>
  <si>
    <t>GENERALES</t>
  </si>
  <si>
    <t>5.1.11.11</t>
  </si>
  <si>
    <t>Comisiones, Honorarios y Servicios</t>
  </si>
  <si>
    <t>5.7</t>
  </si>
  <si>
    <t>5.7.05</t>
  </si>
  <si>
    <t>FONDOS ENTREGADOS</t>
  </si>
  <si>
    <t>5.7.05.09</t>
  </si>
  <si>
    <t>5.7.20</t>
  </si>
  <si>
    <t>5.7.20.80</t>
  </si>
  <si>
    <t>Recaudos</t>
  </si>
  <si>
    <t>5.7.22</t>
  </si>
  <si>
    <t>5.7.22.10</t>
  </si>
  <si>
    <t>Pago de Obligaciones con Titulos</t>
  </si>
  <si>
    <t>5.7.22.90</t>
  </si>
  <si>
    <t>5.8</t>
  </si>
  <si>
    <t>OTROS GASTOS</t>
  </si>
  <si>
    <t>5.8.01</t>
  </si>
  <si>
    <t>INTERESES</t>
  </si>
  <si>
    <t>5.8.01.34</t>
  </si>
  <si>
    <t>5.8.01.35</t>
  </si>
  <si>
    <t>5.8.01.37</t>
  </si>
  <si>
    <t>5.8.01.39</t>
  </si>
  <si>
    <t>5.8.02</t>
  </si>
  <si>
    <t>COMISIONES</t>
  </si>
  <si>
    <t>5.8.02.06</t>
  </si>
  <si>
    <t>Adquisicion de Bienes y Servicios</t>
  </si>
  <si>
    <t>5.8.02.27</t>
  </si>
  <si>
    <t>5.8.02.28</t>
  </si>
  <si>
    <t>5.8.02.30</t>
  </si>
  <si>
    <t>5.8.03</t>
  </si>
  <si>
    <t>5.8.03.02</t>
  </si>
  <si>
    <t>5.8.03.38</t>
  </si>
  <si>
    <t>Operaciones de credito publico internas de largo plazo</t>
  </si>
  <si>
    <t>5.8.03.40</t>
  </si>
  <si>
    <t>Operaciones de credito publico externas de largo plazo</t>
  </si>
  <si>
    <t>5.8.03.90</t>
  </si>
  <si>
    <t>5.8.05</t>
  </si>
  <si>
    <t>5.8.05.30</t>
  </si>
  <si>
    <t>Descuento Amortizado de Bonos y Titulos de Deuda Publica Interna de Largo Plazo</t>
  </si>
  <si>
    <t>5.8.05.31</t>
  </si>
  <si>
    <t>Descuento Amortizado de Bonos y Titulos de Deuda Publica Externa de Largo Plazo</t>
  </si>
  <si>
    <t>5.8.05.32</t>
  </si>
  <si>
    <t>Descuento Amortizado de Bonos y Titulos de Deuda Publica Interna de Corto Plazo</t>
  </si>
  <si>
    <t>5.8.05.65</t>
  </si>
  <si>
    <t>Perdida en la Valoracion de Derivados</t>
  </si>
  <si>
    <t>5.8.08</t>
  </si>
  <si>
    <t>OTROS GASTOS ORDINARIOS</t>
  </si>
  <si>
    <t>5.8.08.10</t>
  </si>
  <si>
    <t>Cofinanciacion Sistema de Transporte Masivo de Pasajeros</t>
  </si>
  <si>
    <t>5.8.10</t>
  </si>
  <si>
    <t>5.8.10.90</t>
  </si>
  <si>
    <t>Otras Gastos Extraordinarias</t>
  </si>
  <si>
    <t>5.8.15</t>
  </si>
  <si>
    <t>AJUSTE DE EJERCICIOS ANTERIORES</t>
  </si>
  <si>
    <t>5.8.15.93</t>
  </si>
  <si>
    <t>Otros Gastos</t>
  </si>
  <si>
    <t>8</t>
  </si>
  <si>
    <t>CUENTAS DE ORDEN DEUDORAS</t>
  </si>
  <si>
    <t>8.1</t>
  </si>
  <si>
    <t>DERECHOS CONTINGENTES</t>
  </si>
  <si>
    <t>8.1.24</t>
  </si>
  <si>
    <t>CONTRAGARANTIAS RECIBIDAS</t>
  </si>
  <si>
    <t>8.1.24.13</t>
  </si>
  <si>
    <t>Gobierno General</t>
  </si>
  <si>
    <t>8.1.24.14</t>
  </si>
  <si>
    <t>Empresas</t>
  </si>
  <si>
    <t>8.1.90</t>
  </si>
  <si>
    <t>OTROS DERECHOS CONTINGENTES</t>
  </si>
  <si>
    <t>8.1.90.90</t>
  </si>
  <si>
    <t>Otros Derechos Contingentes</t>
  </si>
  <si>
    <t>8.9</t>
  </si>
  <si>
    <t>DEUDORAS POR CONTRA (CR)</t>
  </si>
  <si>
    <t>8.9.05</t>
  </si>
  <si>
    <t>DERECHOS CONTINGENTES POR CONTRA (CR)</t>
  </si>
  <si>
    <t>8.9.05.08</t>
  </si>
  <si>
    <t>Contragarantias Recibidas</t>
  </si>
  <si>
    <t>8.9.05.90</t>
  </si>
  <si>
    <t>9</t>
  </si>
  <si>
    <t>CUENTAS DE ORDEN ACREEDORAS</t>
  </si>
  <si>
    <t>9.1</t>
  </si>
  <si>
    <t>RESPONSABILIDADES CONTINGENTES</t>
  </si>
  <si>
    <t>9.1.25</t>
  </si>
  <si>
    <t>DEUDA GARANTIZADA</t>
  </si>
  <si>
    <t>9.1.25.28</t>
  </si>
  <si>
    <t>Al Gobierno General</t>
  </si>
  <si>
    <t>9.1.25.29</t>
  </si>
  <si>
    <t>A las Empresas</t>
  </si>
  <si>
    <t>9.3</t>
  </si>
  <si>
    <t>ACREEDORAS DE CONTROL</t>
  </si>
  <si>
    <t>9.3.50</t>
  </si>
  <si>
    <t>PRESTAMOS POR RECIBIR</t>
  </si>
  <si>
    <t>9.3.50.02</t>
  </si>
  <si>
    <t>Banca Multilateral</t>
  </si>
  <si>
    <t>9.3.50.03</t>
  </si>
  <si>
    <t>Banca de Fomento</t>
  </si>
  <si>
    <t>9.3.50.90</t>
  </si>
  <si>
    <t>Otros Emprestitos por Recibir</t>
  </si>
  <si>
    <t>9.3.90</t>
  </si>
  <si>
    <t>OTRAS CUENTAS ACREEDORAS DE CONTROL</t>
  </si>
  <si>
    <t>9.3.90.04</t>
  </si>
  <si>
    <t>Pasivos Cancelados por Prescripcion</t>
  </si>
  <si>
    <t>9.9</t>
  </si>
  <si>
    <t>ACREEDORAS POR CONTRA (DB)</t>
  </si>
  <si>
    <t>9.9.05</t>
  </si>
  <si>
    <t>RESPONSABILIDADES CONTINGENTES POR CONTRA (DB)</t>
  </si>
  <si>
    <t>9.9.05.06</t>
  </si>
  <si>
    <t>Deuda Garantizada</t>
  </si>
  <si>
    <t>9.9.15</t>
  </si>
  <si>
    <t>ACREEDORAS DE CONTROL POR CONTRA (DB)</t>
  </si>
  <si>
    <t>9.9.15.07</t>
  </si>
  <si>
    <t>Prestamos por Recibir</t>
  </si>
  <si>
    <t>9.9.15.90</t>
  </si>
  <si>
    <t>Otras Cuentas Acreedoras de Control</t>
  </si>
  <si>
    <t>MAURICIO CÁRDENAS SANTAMARÍA</t>
  </si>
  <si>
    <t>ANA MILENA LOPEZ ROCHA</t>
  </si>
  <si>
    <t xml:space="preserve"> Ministro de Hacienda y Credito Público</t>
  </si>
  <si>
    <t>Directora General de Crédito Público y Tesoro Nacional</t>
  </si>
  <si>
    <t>JORGE ALBERTO CALDERON CÁRDENAS</t>
  </si>
  <si>
    <t>LUIS ALFONSO DIAZ AMOROCHO</t>
  </si>
  <si>
    <t>Subdirector de Operaciones</t>
  </si>
  <si>
    <t>Coordinador Grupo Registro Contable DTN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</si>
</sst>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3" fontId="1" fillId="0" borderId="2" xfId="0" applyNumberFormat="1" applyFont="1" applyBorder="1" applyAlignment="1">
      <alignment horizontal="centerContinuous" vertical="center"/>
    </xf>
    <xf numFmtId="3" fontId="1" fillId="0" borderId="3" xfId="0" applyNumberFormat="1" applyFont="1" applyBorder="1" applyAlignment="1">
      <alignment horizontal="centerContinuous" vertical="center"/>
    </xf>
    <xf numFmtId="0" fontId="0" fillId="0" borderId="0" xfId="0" applyFont="1"/>
    <xf numFmtId="0" fontId="1" fillId="0" borderId="4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3" fontId="1" fillId="0" borderId="0" xfId="0" applyNumberFormat="1" applyFont="1" applyBorder="1" applyAlignment="1">
      <alignment horizontal="centerContinuous" vertical="center"/>
    </xf>
    <xf numFmtId="3" fontId="1" fillId="0" borderId="5" xfId="0" applyNumberFormat="1" applyFont="1" applyBorder="1" applyAlignment="1">
      <alignment horizontal="centerContinuous" vertical="center"/>
    </xf>
    <xf numFmtId="0" fontId="0" fillId="0" borderId="4" xfId="0" applyFont="1" applyBorder="1"/>
    <xf numFmtId="0" fontId="0" fillId="0" borderId="0" xfId="0" applyFont="1" applyBorder="1" applyAlignment="1"/>
    <xf numFmtId="3" fontId="0" fillId="0" borderId="0" xfId="0" applyNumberFormat="1" applyFont="1" applyBorder="1"/>
    <xf numFmtId="3" fontId="0" fillId="0" borderId="5" xfId="0" applyNumberFormat="1" applyFont="1" applyBorder="1"/>
    <xf numFmtId="3" fontId="1" fillId="0" borderId="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49" fontId="2" fillId="0" borderId="11" xfId="0" applyNumberFormat="1" applyFont="1" applyBorder="1" applyAlignment="1">
      <alignment wrapText="1"/>
    </xf>
    <xf numFmtId="49" fontId="2" fillId="0" borderId="12" xfId="0" applyNumberFormat="1" applyFont="1" applyBorder="1" applyAlignment="1">
      <alignment wrapText="1"/>
    </xf>
    <xf numFmtId="3" fontId="2" fillId="0" borderId="13" xfId="0" applyNumberFormat="1" applyFont="1" applyBorder="1"/>
    <xf numFmtId="3" fontId="2" fillId="0" borderId="13" xfId="0" applyNumberFormat="1" applyFont="1" applyFill="1" applyBorder="1"/>
    <xf numFmtId="3" fontId="2" fillId="0" borderId="14" xfId="0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/>
    <xf numFmtId="0" fontId="1" fillId="0" borderId="0" xfId="0" applyFont="1"/>
    <xf numFmtId="49" fontId="3" fillId="0" borderId="11" xfId="0" applyNumberFormat="1" applyFont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3" fontId="3" fillId="0" borderId="13" xfId="0" applyNumberFormat="1" applyFont="1" applyBorder="1"/>
    <xf numFmtId="3" fontId="3" fillId="0" borderId="13" xfId="0" applyNumberFormat="1" applyFont="1" applyFill="1" applyBorder="1"/>
    <xf numFmtId="3" fontId="3" fillId="0" borderId="14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Font="1" applyBorder="1"/>
    <xf numFmtId="0" fontId="0" fillId="0" borderId="5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3" fontId="4" fillId="0" borderId="0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0" fillId="0" borderId="15" xfId="0" applyFont="1" applyBorder="1"/>
    <xf numFmtId="0" fontId="0" fillId="0" borderId="6" xfId="0" applyFont="1" applyBorder="1"/>
    <xf numFmtId="0" fontId="0" fillId="0" borderId="7" xfId="0" applyFont="1" applyBorder="1"/>
    <xf numFmtId="3" fontId="0" fillId="0" borderId="0" xfId="0" applyNumberFormat="1" applyFont="1"/>
    <xf numFmtId="3" fontId="0" fillId="0" borderId="0" xfId="0" applyNumberFormat="1" applyFont="1" applyFill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tabSelected="1" workbookViewId="0">
      <selection sqref="A1:XFD1048576"/>
    </sheetView>
  </sheetViews>
  <sheetFormatPr baseColWidth="10" defaultRowHeight="15" x14ac:dyDescent="0.25"/>
  <cols>
    <col min="1" max="1" width="8.7109375" bestFit="1" customWidth="1"/>
    <col min="2" max="2" width="61.7109375" customWidth="1"/>
    <col min="3" max="3" width="14.85546875" style="5" bestFit="1" customWidth="1"/>
    <col min="4" max="5" width="14.7109375" style="49" bestFit="1" customWidth="1"/>
    <col min="6" max="6" width="14.85546875" style="49" bestFit="1" customWidth="1"/>
    <col min="7" max="7" width="14.28515625" style="49" customWidth="1"/>
    <col min="8" max="8" width="14.85546875" style="49" bestFit="1" customWidth="1"/>
    <col min="9" max="9" width="2.7109375" style="5" bestFit="1" customWidth="1"/>
    <col min="10" max="10" width="2.7109375" bestFit="1" customWidth="1"/>
  </cols>
  <sheetData>
    <row r="1" spans="1:10" x14ac:dyDescent="0.25">
      <c r="A1" s="1" t="s">
        <v>0</v>
      </c>
      <c r="B1" s="2"/>
      <c r="C1" s="3"/>
      <c r="D1" s="3"/>
      <c r="E1" s="3"/>
      <c r="F1" s="3"/>
      <c r="G1" s="3"/>
      <c r="H1" s="4"/>
    </row>
    <row r="2" spans="1:10" x14ac:dyDescent="0.25">
      <c r="A2" s="6" t="s">
        <v>1</v>
      </c>
      <c r="B2" s="7"/>
      <c r="C2" s="8"/>
      <c r="D2" s="8"/>
      <c r="E2" s="8"/>
      <c r="F2" s="8"/>
      <c r="G2" s="8"/>
      <c r="H2" s="9"/>
    </row>
    <row r="3" spans="1:10" x14ac:dyDescent="0.25">
      <c r="A3" s="6"/>
      <c r="B3" s="7"/>
      <c r="C3" s="8"/>
      <c r="D3" s="8"/>
      <c r="E3" s="8"/>
      <c r="F3" s="8"/>
      <c r="G3" s="8"/>
      <c r="H3" s="9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</row>
    <row r="5" spans="1:10" x14ac:dyDescent="0.25">
      <c r="A5" s="6" t="s">
        <v>3</v>
      </c>
      <c r="B5" s="7"/>
      <c r="C5" s="8"/>
      <c r="D5" s="8"/>
      <c r="E5" s="8"/>
      <c r="F5" s="8"/>
      <c r="G5" s="8"/>
      <c r="H5" s="9"/>
    </row>
    <row r="6" spans="1:10" x14ac:dyDescent="0.25">
      <c r="A6" s="10"/>
      <c r="B6" s="11"/>
      <c r="C6" s="12"/>
      <c r="D6" s="12"/>
      <c r="E6" s="12"/>
      <c r="F6" s="12"/>
      <c r="G6" s="12"/>
      <c r="H6" s="13"/>
    </row>
    <row r="7" spans="1:10" x14ac:dyDescent="0.25">
      <c r="A7" s="6" t="s">
        <v>4</v>
      </c>
      <c r="B7" s="7"/>
      <c r="C7" s="8"/>
      <c r="D7" s="8"/>
      <c r="E7" s="8"/>
      <c r="F7" s="8"/>
      <c r="G7" s="8"/>
      <c r="H7" s="9"/>
    </row>
    <row r="8" spans="1:10" ht="15.75" thickBot="1" x14ac:dyDescent="0.3">
      <c r="A8" s="10"/>
      <c r="B8" s="11"/>
      <c r="C8" s="12"/>
      <c r="D8" s="12"/>
      <c r="E8" s="12"/>
      <c r="F8" s="12"/>
      <c r="G8" s="14" t="s">
        <v>5</v>
      </c>
      <c r="H8" s="15"/>
    </row>
    <row r="9" spans="1:10" ht="24.75" customHeight="1" x14ac:dyDescent="0.25">
      <c r="A9" s="16" t="s">
        <v>6</v>
      </c>
      <c r="B9" s="17" t="s">
        <v>7</v>
      </c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8" t="s">
        <v>13</v>
      </c>
    </row>
    <row r="10" spans="1:10" s="26" customFormat="1" x14ac:dyDescent="0.25">
      <c r="A10" s="19" t="s">
        <v>14</v>
      </c>
      <c r="B10" s="20" t="s">
        <v>15</v>
      </c>
      <c r="C10" s="21">
        <f t="shared" ref="C10:H10" si="0">C11+C21</f>
        <v>12226883521</v>
      </c>
      <c r="D10" s="22">
        <f t="shared" si="0"/>
        <v>711740187</v>
      </c>
      <c r="E10" s="22">
        <f t="shared" si="0"/>
        <v>698861235</v>
      </c>
      <c r="F10" s="22">
        <f t="shared" si="0"/>
        <v>12239762473</v>
      </c>
      <c r="G10" s="22">
        <f t="shared" si="0"/>
        <v>1750953751</v>
      </c>
      <c r="H10" s="23">
        <f t="shared" si="0"/>
        <v>10488808722</v>
      </c>
      <c r="I10" s="24">
        <f>+F10-F26-F72-F76+F103</f>
        <v>0</v>
      </c>
      <c r="J10" s="25">
        <f>+G10+H10-F10</f>
        <v>0</v>
      </c>
    </row>
    <row r="11" spans="1:10" s="26" customFormat="1" x14ac:dyDescent="0.25">
      <c r="A11" s="19" t="s">
        <v>16</v>
      </c>
      <c r="B11" s="20" t="s">
        <v>17</v>
      </c>
      <c r="C11" s="21">
        <f t="shared" ref="C11:H11" si="1">+C12+C18</f>
        <v>7884702349</v>
      </c>
      <c r="D11" s="22">
        <f t="shared" si="1"/>
        <v>460185882</v>
      </c>
      <c r="E11" s="22">
        <f t="shared" si="1"/>
        <v>402234209</v>
      </c>
      <c r="F11" s="22">
        <f t="shared" si="1"/>
        <v>7942654022</v>
      </c>
      <c r="G11" s="22">
        <f t="shared" si="1"/>
        <v>1467628263</v>
      </c>
      <c r="H11" s="23">
        <f t="shared" si="1"/>
        <v>6475025759</v>
      </c>
      <c r="I11" s="24"/>
      <c r="J11" s="25">
        <f t="shared" ref="J11:J74" si="2">+G11+H11-F11</f>
        <v>0</v>
      </c>
    </row>
    <row r="12" spans="1:10" s="26" customFormat="1" x14ac:dyDescent="0.25">
      <c r="A12" s="19" t="s">
        <v>18</v>
      </c>
      <c r="B12" s="20" t="s">
        <v>19</v>
      </c>
      <c r="C12" s="21">
        <f t="shared" ref="C12" si="3">SUM(C13:C17)</f>
        <v>6576959366</v>
      </c>
      <c r="D12" s="22">
        <f t="shared" ref="D12:H12" si="4">SUM(D13:D17)</f>
        <v>210946412</v>
      </c>
      <c r="E12" s="22">
        <f t="shared" si="4"/>
        <v>186954738</v>
      </c>
      <c r="F12" s="22">
        <f t="shared" si="4"/>
        <v>6600951040</v>
      </c>
      <c r="G12" s="22">
        <f t="shared" si="4"/>
        <v>198281446</v>
      </c>
      <c r="H12" s="23">
        <f t="shared" si="4"/>
        <v>6402669594</v>
      </c>
      <c r="I12" s="24"/>
      <c r="J12" s="25">
        <f t="shared" si="2"/>
        <v>0</v>
      </c>
    </row>
    <row r="13" spans="1:10" x14ac:dyDescent="0.25">
      <c r="A13" s="27" t="s">
        <v>20</v>
      </c>
      <c r="B13" s="28" t="s">
        <v>21</v>
      </c>
      <c r="C13" s="29">
        <v>87322</v>
      </c>
      <c r="D13" s="30">
        <v>2986520</v>
      </c>
      <c r="E13" s="30">
        <v>2962251</v>
      </c>
      <c r="F13" s="30">
        <f>+C13+D13-E13</f>
        <v>111591</v>
      </c>
      <c r="G13" s="30">
        <v>111591</v>
      </c>
      <c r="H13" s="31">
        <v>0</v>
      </c>
      <c r="I13" s="12"/>
      <c r="J13" s="25">
        <f t="shared" si="2"/>
        <v>0</v>
      </c>
    </row>
    <row r="14" spans="1:10" x14ac:dyDescent="0.25">
      <c r="A14" s="27" t="s">
        <v>22</v>
      </c>
      <c r="B14" s="28" t="s">
        <v>23</v>
      </c>
      <c r="C14" s="29">
        <v>83714050</v>
      </c>
      <c r="D14" s="30">
        <v>10870573</v>
      </c>
      <c r="E14" s="30">
        <v>12876860</v>
      </c>
      <c r="F14" s="30">
        <f>+C14+D14-E14</f>
        <v>81707763</v>
      </c>
      <c r="G14" s="30">
        <v>34859592</v>
      </c>
      <c r="H14" s="31">
        <v>46848171</v>
      </c>
      <c r="I14" s="12"/>
      <c r="J14" s="25">
        <f t="shared" si="2"/>
        <v>0</v>
      </c>
    </row>
    <row r="15" spans="1:10" x14ac:dyDescent="0.25">
      <c r="A15" s="27" t="s">
        <v>24</v>
      </c>
      <c r="B15" s="28" t="s">
        <v>25</v>
      </c>
      <c r="C15" s="29">
        <v>16956097</v>
      </c>
      <c r="D15" s="30">
        <v>0</v>
      </c>
      <c r="E15" s="30">
        <v>0</v>
      </c>
      <c r="F15" s="30">
        <f t="shared" ref="F15:F20" si="5">+C15+D15-E15</f>
        <v>16956097</v>
      </c>
      <c r="G15" s="30">
        <v>5396848</v>
      </c>
      <c r="H15" s="31">
        <v>11559249</v>
      </c>
      <c r="I15" s="12"/>
      <c r="J15" s="25">
        <f t="shared" si="2"/>
        <v>0</v>
      </c>
    </row>
    <row r="16" spans="1:10" x14ac:dyDescent="0.25">
      <c r="A16" s="27" t="s">
        <v>26</v>
      </c>
      <c r="B16" s="28" t="s">
        <v>27</v>
      </c>
      <c r="C16" s="29">
        <v>596390995</v>
      </c>
      <c r="D16" s="30">
        <v>195311969</v>
      </c>
      <c r="E16" s="30">
        <v>171115627</v>
      </c>
      <c r="F16" s="30">
        <f t="shared" si="5"/>
        <v>620587337</v>
      </c>
      <c r="G16" s="30">
        <v>68484728</v>
      </c>
      <c r="H16" s="31">
        <v>552102609</v>
      </c>
      <c r="I16" s="12"/>
      <c r="J16" s="25">
        <f t="shared" si="2"/>
        <v>0</v>
      </c>
    </row>
    <row r="17" spans="1:10" x14ac:dyDescent="0.25">
      <c r="A17" s="27" t="s">
        <v>28</v>
      </c>
      <c r="B17" s="28" t="s">
        <v>29</v>
      </c>
      <c r="C17" s="29">
        <v>5879810902</v>
      </c>
      <c r="D17" s="30">
        <v>1777350</v>
      </c>
      <c r="E17" s="30">
        <v>0</v>
      </c>
      <c r="F17" s="30">
        <f t="shared" si="5"/>
        <v>5881588252</v>
      </c>
      <c r="G17" s="30">
        <v>89428687</v>
      </c>
      <c r="H17" s="31">
        <v>5792159565</v>
      </c>
      <c r="I17" s="12"/>
      <c r="J17" s="25">
        <f t="shared" si="2"/>
        <v>0</v>
      </c>
    </row>
    <row r="18" spans="1:10" s="26" customFormat="1" x14ac:dyDescent="0.25">
      <c r="A18" s="19" t="s">
        <v>30</v>
      </c>
      <c r="B18" s="20" t="s">
        <v>31</v>
      </c>
      <c r="C18" s="21">
        <f t="shared" ref="C18" si="6">SUM(C19:C20)</f>
        <v>1307742983</v>
      </c>
      <c r="D18" s="22">
        <f t="shared" ref="D18:H18" si="7">SUM(D19:D20)</f>
        <v>249239470</v>
      </c>
      <c r="E18" s="22">
        <f t="shared" si="7"/>
        <v>215279471</v>
      </c>
      <c r="F18" s="22">
        <f t="shared" si="7"/>
        <v>1341702982</v>
      </c>
      <c r="G18" s="22">
        <f t="shared" si="7"/>
        <v>1269346817</v>
      </c>
      <c r="H18" s="23">
        <f t="shared" si="7"/>
        <v>72356165</v>
      </c>
      <c r="I18" s="24"/>
      <c r="J18" s="25">
        <f t="shared" si="2"/>
        <v>0</v>
      </c>
    </row>
    <row r="19" spans="1:10" x14ac:dyDescent="0.25">
      <c r="A19" s="27" t="s">
        <v>32</v>
      </c>
      <c r="B19" s="28" t="s">
        <v>33</v>
      </c>
      <c r="C19" s="29">
        <v>1252769169</v>
      </c>
      <c r="D19" s="30">
        <v>92661846</v>
      </c>
      <c r="E19" s="30">
        <v>58701847</v>
      </c>
      <c r="F19" s="30">
        <f t="shared" si="5"/>
        <v>1286729168</v>
      </c>
      <c r="G19" s="30">
        <v>1214373003</v>
      </c>
      <c r="H19" s="31">
        <v>72356165</v>
      </c>
      <c r="I19" s="12"/>
      <c r="J19" s="25">
        <f t="shared" si="2"/>
        <v>0</v>
      </c>
    </row>
    <row r="20" spans="1:10" x14ac:dyDescent="0.25">
      <c r="A20" s="27" t="s">
        <v>34</v>
      </c>
      <c r="B20" s="28" t="s">
        <v>35</v>
      </c>
      <c r="C20" s="29">
        <v>54973814</v>
      </c>
      <c r="D20" s="30">
        <v>156577624</v>
      </c>
      <c r="E20" s="30">
        <v>156577624</v>
      </c>
      <c r="F20" s="30">
        <f t="shared" si="5"/>
        <v>54973814</v>
      </c>
      <c r="G20" s="30">
        <v>54973814</v>
      </c>
      <c r="H20" s="31">
        <v>0</v>
      </c>
      <c r="I20" s="12"/>
      <c r="J20" s="25">
        <f t="shared" si="2"/>
        <v>0</v>
      </c>
    </row>
    <row r="21" spans="1:10" s="26" customFormat="1" x14ac:dyDescent="0.25">
      <c r="A21" s="19" t="s">
        <v>36</v>
      </c>
      <c r="B21" s="20" t="s">
        <v>37</v>
      </c>
      <c r="C21" s="21">
        <f t="shared" ref="C21:H21" si="8">C22</f>
        <v>4342181172</v>
      </c>
      <c r="D21" s="22">
        <f t="shared" si="8"/>
        <v>251554305</v>
      </c>
      <c r="E21" s="22">
        <f t="shared" si="8"/>
        <v>296627026</v>
      </c>
      <c r="F21" s="22">
        <f t="shared" si="8"/>
        <v>4297108451</v>
      </c>
      <c r="G21" s="22">
        <f t="shared" si="8"/>
        <v>283325488</v>
      </c>
      <c r="H21" s="23">
        <f t="shared" si="8"/>
        <v>4013782963</v>
      </c>
      <c r="I21" s="24"/>
      <c r="J21" s="25">
        <f t="shared" si="2"/>
        <v>0</v>
      </c>
    </row>
    <row r="22" spans="1:10" s="26" customFormat="1" x14ac:dyDescent="0.25">
      <c r="A22" s="19" t="s">
        <v>38</v>
      </c>
      <c r="B22" s="20" t="s">
        <v>39</v>
      </c>
      <c r="C22" s="21">
        <f t="shared" ref="C22:H22" si="9">SUM(C23:C25)</f>
        <v>4342181172</v>
      </c>
      <c r="D22" s="22">
        <f t="shared" si="9"/>
        <v>251554305</v>
      </c>
      <c r="E22" s="22">
        <f t="shared" si="9"/>
        <v>296627026</v>
      </c>
      <c r="F22" s="22">
        <f t="shared" si="9"/>
        <v>4297108451</v>
      </c>
      <c r="G22" s="22">
        <f t="shared" si="9"/>
        <v>283325488</v>
      </c>
      <c r="H22" s="23">
        <f t="shared" si="9"/>
        <v>4013782963</v>
      </c>
      <c r="I22" s="24"/>
      <c r="J22" s="25">
        <f t="shared" si="2"/>
        <v>0</v>
      </c>
    </row>
    <row r="23" spans="1:10" x14ac:dyDescent="0.25">
      <c r="A23" s="27" t="s">
        <v>40</v>
      </c>
      <c r="B23" s="28" t="s">
        <v>41</v>
      </c>
      <c r="C23" s="29">
        <v>257019295</v>
      </c>
      <c r="D23" s="30">
        <v>205761113</v>
      </c>
      <c r="E23" s="30">
        <v>184716607</v>
      </c>
      <c r="F23" s="30">
        <f t="shared" ref="F23:F25" si="10">+C23+D23-E23</f>
        <v>278063801</v>
      </c>
      <c r="G23" s="30">
        <v>278063801</v>
      </c>
      <c r="H23" s="31">
        <v>0</v>
      </c>
      <c r="I23" s="12"/>
      <c r="J23" s="25">
        <f t="shared" si="2"/>
        <v>0</v>
      </c>
    </row>
    <row r="24" spans="1:10" x14ac:dyDescent="0.25">
      <c r="A24" s="27" t="s">
        <v>42</v>
      </c>
      <c r="B24" s="28" t="s">
        <v>43</v>
      </c>
      <c r="C24" s="29">
        <v>3616976943</v>
      </c>
      <c r="D24" s="30">
        <v>45793192</v>
      </c>
      <c r="E24" s="30">
        <v>97515776</v>
      </c>
      <c r="F24" s="30">
        <f t="shared" si="10"/>
        <v>3565254359</v>
      </c>
      <c r="G24" s="30">
        <v>920809</v>
      </c>
      <c r="H24" s="31">
        <v>3564333550</v>
      </c>
      <c r="I24" s="12"/>
      <c r="J24" s="25">
        <f t="shared" si="2"/>
        <v>0</v>
      </c>
    </row>
    <row r="25" spans="1:10" x14ac:dyDescent="0.25">
      <c r="A25" s="27" t="s">
        <v>44</v>
      </c>
      <c r="B25" s="28" t="s">
        <v>45</v>
      </c>
      <c r="C25" s="29">
        <v>468184934</v>
      </c>
      <c r="D25" s="30">
        <v>0</v>
      </c>
      <c r="E25" s="30">
        <v>14394643</v>
      </c>
      <c r="F25" s="30">
        <f t="shared" si="10"/>
        <v>453790291</v>
      </c>
      <c r="G25" s="30">
        <v>4340878</v>
      </c>
      <c r="H25" s="31">
        <v>449449413</v>
      </c>
      <c r="I25" s="12"/>
      <c r="J25" s="25">
        <f t="shared" si="2"/>
        <v>0</v>
      </c>
    </row>
    <row r="26" spans="1:10" s="26" customFormat="1" x14ac:dyDescent="0.25">
      <c r="A26" s="19" t="s">
        <v>46</v>
      </c>
      <c r="B26" s="20" t="s">
        <v>47</v>
      </c>
      <c r="C26" s="21">
        <f t="shared" ref="C26:H26" si="11">+C27+C41+C49+C68</f>
        <v>366755063681</v>
      </c>
      <c r="D26" s="22">
        <f t="shared" si="11"/>
        <v>75440958696</v>
      </c>
      <c r="E26" s="22">
        <f t="shared" si="11"/>
        <v>76251699222</v>
      </c>
      <c r="F26" s="22">
        <f t="shared" si="11"/>
        <v>367565804207</v>
      </c>
      <c r="G26" s="22">
        <f t="shared" si="11"/>
        <v>35060442607</v>
      </c>
      <c r="H26" s="23">
        <f t="shared" si="11"/>
        <v>332505361600</v>
      </c>
      <c r="I26" s="24"/>
      <c r="J26" s="25">
        <f t="shared" si="2"/>
        <v>0</v>
      </c>
    </row>
    <row r="27" spans="1:10" s="26" customFormat="1" ht="26.25" x14ac:dyDescent="0.25">
      <c r="A27" s="19" t="s">
        <v>48</v>
      </c>
      <c r="B27" s="20" t="s">
        <v>49</v>
      </c>
      <c r="C27" s="21">
        <f t="shared" ref="C27:H27" si="12">+C28+C31+C35</f>
        <v>347264677167</v>
      </c>
      <c r="D27" s="22">
        <f t="shared" si="12"/>
        <v>36004221353</v>
      </c>
      <c r="E27" s="22">
        <f t="shared" si="12"/>
        <v>42180597830</v>
      </c>
      <c r="F27" s="22">
        <f t="shared" si="12"/>
        <v>353441053644</v>
      </c>
      <c r="G27" s="22">
        <f t="shared" si="12"/>
        <v>28304080267</v>
      </c>
      <c r="H27" s="23">
        <f t="shared" si="12"/>
        <v>325136973377</v>
      </c>
      <c r="I27" s="24"/>
      <c r="J27" s="25">
        <f t="shared" si="2"/>
        <v>0</v>
      </c>
    </row>
    <row r="28" spans="1:10" s="26" customFormat="1" x14ac:dyDescent="0.25">
      <c r="A28" s="19" t="s">
        <v>50</v>
      </c>
      <c r="B28" s="20" t="s">
        <v>51</v>
      </c>
      <c r="C28" s="21">
        <f t="shared" ref="C28" si="13">SUM(C29:C30)</f>
        <v>7352270854</v>
      </c>
      <c r="D28" s="22">
        <f t="shared" ref="D28:H28" si="14">SUM(D29:D30)</f>
        <v>2035851467</v>
      </c>
      <c r="E28" s="22">
        <f t="shared" si="14"/>
        <v>3133805595</v>
      </c>
      <c r="F28" s="22">
        <f t="shared" si="14"/>
        <v>8450224982</v>
      </c>
      <c r="G28" s="22">
        <f t="shared" si="14"/>
        <v>8450224982</v>
      </c>
      <c r="H28" s="23">
        <f t="shared" si="14"/>
        <v>0</v>
      </c>
      <c r="I28" s="24"/>
      <c r="J28" s="25">
        <f t="shared" si="2"/>
        <v>0</v>
      </c>
    </row>
    <row r="29" spans="1:10" x14ac:dyDescent="0.25">
      <c r="A29" s="27" t="s">
        <v>52</v>
      </c>
      <c r="B29" s="28" t="s">
        <v>53</v>
      </c>
      <c r="C29" s="29">
        <v>0</v>
      </c>
      <c r="D29" s="30">
        <v>398977620</v>
      </c>
      <c r="E29" s="30">
        <v>398977620</v>
      </c>
      <c r="F29" s="30">
        <v>0</v>
      </c>
      <c r="G29" s="30">
        <v>0</v>
      </c>
      <c r="H29" s="31">
        <v>0</v>
      </c>
      <c r="I29" s="12"/>
      <c r="J29" s="25">
        <f t="shared" si="2"/>
        <v>0</v>
      </c>
    </row>
    <row r="30" spans="1:10" x14ac:dyDescent="0.25">
      <c r="A30" s="27" t="s">
        <v>54</v>
      </c>
      <c r="B30" s="28" t="s">
        <v>55</v>
      </c>
      <c r="C30" s="29">
        <v>7352270854</v>
      </c>
      <c r="D30" s="30">
        <v>1636873847</v>
      </c>
      <c r="E30" s="30">
        <v>2734827975</v>
      </c>
      <c r="F30" s="30">
        <f>+C30-D30+E30</f>
        <v>8450224982</v>
      </c>
      <c r="G30" s="30">
        <v>8450224982</v>
      </c>
      <c r="H30" s="31">
        <v>0</v>
      </c>
      <c r="I30" s="12"/>
      <c r="J30" s="25">
        <f t="shared" si="2"/>
        <v>0</v>
      </c>
    </row>
    <row r="31" spans="1:10" s="26" customFormat="1" x14ac:dyDescent="0.25">
      <c r="A31" s="19" t="s">
        <v>56</v>
      </c>
      <c r="B31" s="20" t="s">
        <v>57</v>
      </c>
      <c r="C31" s="21">
        <f t="shared" ref="C31" si="15">SUM(C32:C34)</f>
        <v>213301897903</v>
      </c>
      <c r="D31" s="22">
        <f t="shared" ref="D31:H31" si="16">SUM(D32:D34)</f>
        <v>22648305902</v>
      </c>
      <c r="E31" s="22">
        <f t="shared" si="16"/>
        <v>29715789647</v>
      </c>
      <c r="F31" s="22">
        <f t="shared" si="16"/>
        <v>220369381648</v>
      </c>
      <c r="G31" s="22">
        <f t="shared" si="16"/>
        <v>12269666640</v>
      </c>
      <c r="H31" s="23">
        <f t="shared" si="16"/>
        <v>208099715008</v>
      </c>
      <c r="I31" s="24"/>
      <c r="J31" s="25">
        <f t="shared" si="2"/>
        <v>0</v>
      </c>
    </row>
    <row r="32" spans="1:10" x14ac:dyDescent="0.25">
      <c r="A32" s="27" t="s">
        <v>58</v>
      </c>
      <c r="B32" s="28" t="s">
        <v>53</v>
      </c>
      <c r="C32" s="29">
        <v>169302</v>
      </c>
      <c r="D32" s="30">
        <v>177937</v>
      </c>
      <c r="E32" s="30">
        <v>92234</v>
      </c>
      <c r="F32" s="30">
        <f t="shared" ref="F32:F34" si="17">+C32-D32+E32</f>
        <v>83599</v>
      </c>
      <c r="G32" s="30">
        <v>83599</v>
      </c>
      <c r="H32" s="31">
        <v>0</v>
      </c>
      <c r="I32" s="12"/>
      <c r="J32" s="25">
        <f t="shared" si="2"/>
        <v>0</v>
      </c>
    </row>
    <row r="33" spans="1:10" x14ac:dyDescent="0.25">
      <c r="A33" s="27" t="s">
        <v>59</v>
      </c>
      <c r="B33" s="28" t="s">
        <v>60</v>
      </c>
      <c r="C33" s="29">
        <v>212051748414</v>
      </c>
      <c r="D33" s="30">
        <v>22163598624</v>
      </c>
      <c r="E33" s="30">
        <v>28912545538</v>
      </c>
      <c r="F33" s="30">
        <f t="shared" si="17"/>
        <v>218800695328</v>
      </c>
      <c r="G33" s="30">
        <v>12142445502</v>
      </c>
      <c r="H33" s="31">
        <v>206658249826</v>
      </c>
      <c r="I33" s="12"/>
      <c r="J33" s="25">
        <f t="shared" si="2"/>
        <v>0</v>
      </c>
    </row>
    <row r="34" spans="1:10" x14ac:dyDescent="0.25">
      <c r="A34" s="27" t="s">
        <v>61</v>
      </c>
      <c r="B34" s="28" t="s">
        <v>62</v>
      </c>
      <c r="C34" s="29">
        <v>1249980187</v>
      </c>
      <c r="D34" s="30">
        <v>484529341</v>
      </c>
      <c r="E34" s="30">
        <v>803151875</v>
      </c>
      <c r="F34" s="30">
        <f t="shared" si="17"/>
        <v>1568602721</v>
      </c>
      <c r="G34" s="30">
        <v>127137539</v>
      </c>
      <c r="H34" s="31">
        <v>1441465182</v>
      </c>
      <c r="I34" s="12"/>
      <c r="J34" s="25">
        <f t="shared" si="2"/>
        <v>0</v>
      </c>
    </row>
    <row r="35" spans="1:10" s="26" customFormat="1" x14ac:dyDescent="0.25">
      <c r="A35" s="19" t="s">
        <v>63</v>
      </c>
      <c r="B35" s="20" t="s">
        <v>64</v>
      </c>
      <c r="C35" s="21">
        <f t="shared" ref="C35:H35" si="18">SUM(C36:C40)</f>
        <v>126610508410</v>
      </c>
      <c r="D35" s="22">
        <f t="shared" si="18"/>
        <v>11320063984</v>
      </c>
      <c r="E35" s="22">
        <f t="shared" si="18"/>
        <v>9331002588</v>
      </c>
      <c r="F35" s="22">
        <f t="shared" si="18"/>
        <v>124621447014</v>
      </c>
      <c r="G35" s="22">
        <f t="shared" si="18"/>
        <v>7584188645</v>
      </c>
      <c r="H35" s="23">
        <f t="shared" si="18"/>
        <v>117037258369</v>
      </c>
      <c r="I35" s="24"/>
      <c r="J35" s="25">
        <f t="shared" si="2"/>
        <v>0</v>
      </c>
    </row>
    <row r="36" spans="1:10" x14ac:dyDescent="0.25">
      <c r="A36" s="27" t="s">
        <v>65</v>
      </c>
      <c r="B36" s="28" t="s">
        <v>66</v>
      </c>
      <c r="C36" s="29">
        <v>48271912187</v>
      </c>
      <c r="D36" s="30">
        <v>6265236510</v>
      </c>
      <c r="E36" s="30">
        <v>5108587175</v>
      </c>
      <c r="F36" s="30">
        <f t="shared" ref="F36:F40" si="19">+C36-D36+E36</f>
        <v>47115262852</v>
      </c>
      <c r="G36" s="30">
        <v>2722933806</v>
      </c>
      <c r="H36" s="31">
        <v>44392329046</v>
      </c>
      <c r="I36" s="12"/>
      <c r="J36" s="25">
        <f t="shared" si="2"/>
        <v>0</v>
      </c>
    </row>
    <row r="37" spans="1:10" x14ac:dyDescent="0.25">
      <c r="A37" s="27" t="s">
        <v>67</v>
      </c>
      <c r="B37" s="28" t="s">
        <v>68</v>
      </c>
      <c r="C37" s="29">
        <v>801961502</v>
      </c>
      <c r="D37" s="30">
        <v>62263866</v>
      </c>
      <c r="E37" s="30">
        <v>52804846</v>
      </c>
      <c r="F37" s="30">
        <f t="shared" si="19"/>
        <v>792502482</v>
      </c>
      <c r="G37" s="30">
        <v>4907696</v>
      </c>
      <c r="H37" s="31">
        <v>787594786</v>
      </c>
      <c r="I37" s="12"/>
      <c r="J37" s="25">
        <f t="shared" si="2"/>
        <v>0</v>
      </c>
    </row>
    <row r="38" spans="1:10" x14ac:dyDescent="0.25">
      <c r="A38" s="27" t="s">
        <v>69</v>
      </c>
      <c r="B38" s="28" t="s">
        <v>70</v>
      </c>
      <c r="C38" s="29">
        <v>2904230483</v>
      </c>
      <c r="D38" s="30">
        <v>222563940</v>
      </c>
      <c r="E38" s="30">
        <v>192520681</v>
      </c>
      <c r="F38" s="30">
        <f t="shared" si="19"/>
        <v>2874187224</v>
      </c>
      <c r="G38" s="30">
        <v>56844229</v>
      </c>
      <c r="H38" s="31">
        <v>2817342995</v>
      </c>
      <c r="I38" s="12"/>
      <c r="J38" s="25">
        <f t="shared" si="2"/>
        <v>0</v>
      </c>
    </row>
    <row r="39" spans="1:10" x14ac:dyDescent="0.25">
      <c r="A39" s="27" t="s">
        <v>71</v>
      </c>
      <c r="B39" s="28" t="s">
        <v>72</v>
      </c>
      <c r="C39" s="29">
        <v>74632404238</v>
      </c>
      <c r="D39" s="30">
        <v>4760402901</v>
      </c>
      <c r="E39" s="30">
        <v>3967493119</v>
      </c>
      <c r="F39" s="30">
        <f t="shared" si="19"/>
        <v>73839494456</v>
      </c>
      <c r="G39" s="30">
        <v>4799502914</v>
      </c>
      <c r="H39" s="31">
        <v>69039991542</v>
      </c>
      <c r="I39" s="12"/>
      <c r="J39" s="25">
        <f t="shared" si="2"/>
        <v>0</v>
      </c>
    </row>
    <row r="40" spans="1:10" x14ac:dyDescent="0.25">
      <c r="A40" s="27" t="s">
        <v>73</v>
      </c>
      <c r="B40" s="28" t="s">
        <v>74</v>
      </c>
      <c r="C40" s="29">
        <v>0</v>
      </c>
      <c r="D40" s="30">
        <v>9596767</v>
      </c>
      <c r="E40" s="30">
        <v>9596767</v>
      </c>
      <c r="F40" s="30">
        <f t="shared" si="19"/>
        <v>0</v>
      </c>
      <c r="G40" s="30">
        <v>0</v>
      </c>
      <c r="H40" s="31">
        <v>0</v>
      </c>
      <c r="I40" s="12"/>
      <c r="J40" s="25">
        <f t="shared" si="2"/>
        <v>0</v>
      </c>
    </row>
    <row r="41" spans="1:10" s="26" customFormat="1" x14ac:dyDescent="0.25">
      <c r="A41" s="19" t="s">
        <v>75</v>
      </c>
      <c r="B41" s="20" t="s">
        <v>76</v>
      </c>
      <c r="C41" s="21">
        <f t="shared" ref="C41:H41" si="20">C42+C46</f>
        <v>-87930393</v>
      </c>
      <c r="D41" s="22">
        <f t="shared" si="20"/>
        <v>1742343503</v>
      </c>
      <c r="E41" s="22">
        <f t="shared" si="20"/>
        <v>1777872859</v>
      </c>
      <c r="F41" s="22">
        <f t="shared" si="20"/>
        <v>-52401037</v>
      </c>
      <c r="G41" s="22">
        <f t="shared" si="20"/>
        <v>260302389</v>
      </c>
      <c r="H41" s="23">
        <f t="shared" si="20"/>
        <v>-312703426</v>
      </c>
      <c r="I41" s="24"/>
      <c r="J41" s="25">
        <f t="shared" si="2"/>
        <v>0</v>
      </c>
    </row>
    <row r="42" spans="1:10" s="26" customFormat="1" x14ac:dyDescent="0.25">
      <c r="A42" s="19" t="s">
        <v>77</v>
      </c>
      <c r="B42" s="20" t="s">
        <v>78</v>
      </c>
      <c r="C42" s="21">
        <f t="shared" ref="C42" si="21">SUM(C43:C45)</f>
        <v>254285336</v>
      </c>
      <c r="D42" s="22">
        <f t="shared" ref="D42:H42" si="22">SUM(D43:D45)</f>
        <v>1505225725</v>
      </c>
      <c r="E42" s="22">
        <f t="shared" si="22"/>
        <v>1511242778</v>
      </c>
      <c r="F42" s="22">
        <f t="shared" si="22"/>
        <v>260302389</v>
      </c>
      <c r="G42" s="22">
        <f t="shared" si="22"/>
        <v>260302389</v>
      </c>
      <c r="H42" s="23">
        <f t="shared" si="22"/>
        <v>0</v>
      </c>
      <c r="I42" s="24"/>
      <c r="J42" s="25">
        <f t="shared" si="2"/>
        <v>0</v>
      </c>
    </row>
    <row r="43" spans="1:10" x14ac:dyDescent="0.25">
      <c r="A43" s="27" t="s">
        <v>79</v>
      </c>
      <c r="B43" s="28" t="s">
        <v>80</v>
      </c>
      <c r="C43" s="29">
        <v>254285336</v>
      </c>
      <c r="D43" s="30">
        <v>21358048</v>
      </c>
      <c r="E43" s="30">
        <v>27375101</v>
      </c>
      <c r="F43" s="30">
        <f t="shared" ref="F43:F45" si="23">+C43-D43+E43</f>
        <v>260302389</v>
      </c>
      <c r="G43" s="30">
        <v>260302389</v>
      </c>
      <c r="H43" s="31">
        <v>0</v>
      </c>
      <c r="I43" s="12"/>
      <c r="J43" s="25">
        <f t="shared" si="2"/>
        <v>0</v>
      </c>
    </row>
    <row r="44" spans="1:10" x14ac:dyDescent="0.25">
      <c r="A44" s="27" t="s">
        <v>81</v>
      </c>
      <c r="B44" s="28" t="s">
        <v>82</v>
      </c>
      <c r="C44" s="29">
        <v>0</v>
      </c>
      <c r="D44" s="30">
        <v>55132963</v>
      </c>
      <c r="E44" s="30">
        <v>55132963</v>
      </c>
      <c r="F44" s="30">
        <f t="shared" si="23"/>
        <v>0</v>
      </c>
      <c r="G44" s="30">
        <v>0</v>
      </c>
      <c r="H44" s="31">
        <v>0</v>
      </c>
      <c r="I44" s="12"/>
      <c r="J44" s="25">
        <f t="shared" si="2"/>
        <v>0</v>
      </c>
    </row>
    <row r="45" spans="1:10" x14ac:dyDescent="0.25">
      <c r="A45" s="27" t="s">
        <v>83</v>
      </c>
      <c r="B45" s="28" t="s">
        <v>60</v>
      </c>
      <c r="C45" s="29">
        <v>0</v>
      </c>
      <c r="D45" s="30">
        <v>1428734714</v>
      </c>
      <c r="E45" s="30">
        <v>1428734714</v>
      </c>
      <c r="F45" s="30">
        <f t="shared" si="23"/>
        <v>0</v>
      </c>
      <c r="G45" s="30">
        <v>0</v>
      </c>
      <c r="H45" s="31">
        <v>0</v>
      </c>
      <c r="I45" s="12"/>
      <c r="J45" s="25">
        <f t="shared" si="2"/>
        <v>0</v>
      </c>
    </row>
    <row r="46" spans="1:10" s="26" customFormat="1" ht="26.25" x14ac:dyDescent="0.25">
      <c r="A46" s="19" t="s">
        <v>84</v>
      </c>
      <c r="B46" s="20" t="s">
        <v>85</v>
      </c>
      <c r="C46" s="21">
        <f t="shared" ref="C46" si="24">SUM(C47:C48)</f>
        <v>-342215729</v>
      </c>
      <c r="D46" s="22">
        <f t="shared" ref="D46:H46" si="25">SUM(D47:D48)</f>
        <v>237117778</v>
      </c>
      <c r="E46" s="22">
        <f t="shared" si="25"/>
        <v>266630081</v>
      </c>
      <c r="F46" s="22">
        <f t="shared" si="25"/>
        <v>-312703426</v>
      </c>
      <c r="G46" s="22">
        <f t="shared" si="25"/>
        <v>0</v>
      </c>
      <c r="H46" s="23">
        <f t="shared" si="25"/>
        <v>-312703426</v>
      </c>
      <c r="I46" s="24"/>
      <c r="J46" s="25">
        <f t="shared" si="2"/>
        <v>0</v>
      </c>
    </row>
    <row r="47" spans="1:10" x14ac:dyDescent="0.25">
      <c r="A47" s="27" t="s">
        <v>86</v>
      </c>
      <c r="B47" s="28" t="s">
        <v>87</v>
      </c>
      <c r="C47" s="29">
        <v>-1256689326</v>
      </c>
      <c r="D47" s="30">
        <v>81549679</v>
      </c>
      <c r="E47" s="30">
        <v>239409789</v>
      </c>
      <c r="F47" s="30">
        <f t="shared" ref="F47:F48" si="26">+C47-D47+E47</f>
        <v>-1098829216</v>
      </c>
      <c r="G47" s="30">
        <v>0</v>
      </c>
      <c r="H47" s="31">
        <v>-1098829216</v>
      </c>
      <c r="I47" s="12"/>
      <c r="J47" s="25">
        <f t="shared" si="2"/>
        <v>0</v>
      </c>
    </row>
    <row r="48" spans="1:10" x14ac:dyDescent="0.25">
      <c r="A48" s="27" t="s">
        <v>88</v>
      </c>
      <c r="B48" s="28" t="s">
        <v>89</v>
      </c>
      <c r="C48" s="29">
        <v>914473597</v>
      </c>
      <c r="D48" s="30">
        <v>155568099</v>
      </c>
      <c r="E48" s="30">
        <v>27220292</v>
      </c>
      <c r="F48" s="30">
        <f t="shared" si="26"/>
        <v>786125790</v>
      </c>
      <c r="G48" s="30">
        <v>0</v>
      </c>
      <c r="H48" s="31">
        <v>786125790</v>
      </c>
      <c r="I48" s="12"/>
      <c r="J48" s="25">
        <f t="shared" si="2"/>
        <v>0</v>
      </c>
    </row>
    <row r="49" spans="1:10" s="26" customFormat="1" x14ac:dyDescent="0.25">
      <c r="A49" s="19" t="s">
        <v>90</v>
      </c>
      <c r="B49" s="20" t="s">
        <v>91</v>
      </c>
      <c r="C49" s="21">
        <f t="shared" ref="C49:H49" si="27">C50+C52+C57+C61+C64</f>
        <v>11595378246</v>
      </c>
      <c r="D49" s="22">
        <f t="shared" si="27"/>
        <v>37283051540</v>
      </c>
      <c r="E49" s="22">
        <f t="shared" si="27"/>
        <v>32090521354</v>
      </c>
      <c r="F49" s="22">
        <f t="shared" si="27"/>
        <v>6402848060</v>
      </c>
      <c r="G49" s="22">
        <f t="shared" si="27"/>
        <v>6402848060</v>
      </c>
      <c r="H49" s="23">
        <f t="shared" si="27"/>
        <v>0</v>
      </c>
      <c r="I49" s="24"/>
      <c r="J49" s="25">
        <f t="shared" si="2"/>
        <v>0</v>
      </c>
    </row>
    <row r="50" spans="1:10" s="26" customFormat="1" x14ac:dyDescent="0.25">
      <c r="A50" s="19" t="s">
        <v>92</v>
      </c>
      <c r="B50" s="20" t="s">
        <v>93</v>
      </c>
      <c r="C50" s="21">
        <f t="shared" ref="C50:H50" si="28">SUM(C51)</f>
        <v>0</v>
      </c>
      <c r="D50" s="22">
        <f t="shared" si="28"/>
        <v>145673498</v>
      </c>
      <c r="E50" s="22">
        <f t="shared" si="28"/>
        <v>145673498</v>
      </c>
      <c r="F50" s="22">
        <f t="shared" si="28"/>
        <v>0</v>
      </c>
      <c r="G50" s="22">
        <f t="shared" si="28"/>
        <v>0</v>
      </c>
      <c r="H50" s="23">
        <f t="shared" si="28"/>
        <v>0</v>
      </c>
      <c r="I50" s="24"/>
      <c r="J50" s="25">
        <f t="shared" si="2"/>
        <v>0</v>
      </c>
    </row>
    <row r="51" spans="1:10" x14ac:dyDescent="0.25">
      <c r="A51" s="27" t="s">
        <v>94</v>
      </c>
      <c r="B51" s="28" t="s">
        <v>95</v>
      </c>
      <c r="C51" s="29">
        <v>0</v>
      </c>
      <c r="D51" s="30">
        <v>145673498</v>
      </c>
      <c r="E51" s="30">
        <v>145673498</v>
      </c>
      <c r="F51" s="30">
        <f>+C51-D51+E51</f>
        <v>0</v>
      </c>
      <c r="G51" s="30">
        <v>0</v>
      </c>
      <c r="H51" s="31">
        <v>0</v>
      </c>
      <c r="I51" s="12"/>
      <c r="J51" s="25">
        <f t="shared" si="2"/>
        <v>0</v>
      </c>
    </row>
    <row r="52" spans="1:10" s="26" customFormat="1" x14ac:dyDescent="0.25">
      <c r="A52" s="19" t="s">
        <v>96</v>
      </c>
      <c r="B52" s="20" t="s">
        <v>97</v>
      </c>
      <c r="C52" s="21">
        <f t="shared" ref="C52" si="29">SUM(C53:C56)</f>
        <v>11572180377</v>
      </c>
      <c r="D52" s="22">
        <f t="shared" ref="D52:H52" si="30">SUM(D53:D56)</f>
        <v>37069601459</v>
      </c>
      <c r="E52" s="22">
        <f t="shared" si="30"/>
        <v>31875153883</v>
      </c>
      <c r="F52" s="22">
        <f t="shared" si="30"/>
        <v>6377732801</v>
      </c>
      <c r="G52" s="22">
        <f t="shared" si="30"/>
        <v>6377732801</v>
      </c>
      <c r="H52" s="23">
        <f t="shared" si="30"/>
        <v>0</v>
      </c>
      <c r="I52" s="24"/>
      <c r="J52" s="25">
        <f t="shared" si="2"/>
        <v>0</v>
      </c>
    </row>
    <row r="53" spans="1:10" x14ac:dyDescent="0.25">
      <c r="A53" s="27" t="s">
        <v>98</v>
      </c>
      <c r="B53" s="28" t="s">
        <v>99</v>
      </c>
      <c r="C53" s="29">
        <v>3167060</v>
      </c>
      <c r="D53" s="30">
        <v>2314803</v>
      </c>
      <c r="E53" s="30">
        <v>1944850</v>
      </c>
      <c r="F53" s="30">
        <f t="shared" ref="F53:F56" si="31">+C53-D53+E53</f>
        <v>2797107</v>
      </c>
      <c r="G53" s="30">
        <v>2797107</v>
      </c>
      <c r="H53" s="31">
        <v>0</v>
      </c>
      <c r="I53" s="12"/>
      <c r="J53" s="25">
        <f t="shared" si="2"/>
        <v>0</v>
      </c>
    </row>
    <row r="54" spans="1:10" x14ac:dyDescent="0.25">
      <c r="A54" s="27" t="s">
        <v>100</v>
      </c>
      <c r="B54" s="28" t="s">
        <v>101</v>
      </c>
      <c r="C54" s="29">
        <v>9780214983</v>
      </c>
      <c r="D54" s="30">
        <v>29844247830</v>
      </c>
      <c r="E54" s="30">
        <v>24961768309</v>
      </c>
      <c r="F54" s="30">
        <f t="shared" si="31"/>
        <v>4897735462</v>
      </c>
      <c r="G54" s="30">
        <v>4897735462</v>
      </c>
      <c r="H54" s="31">
        <v>0</v>
      </c>
      <c r="I54" s="12"/>
      <c r="J54" s="25">
        <f t="shared" si="2"/>
        <v>0</v>
      </c>
    </row>
    <row r="55" spans="1:10" x14ac:dyDescent="0.25">
      <c r="A55" s="27" t="s">
        <v>102</v>
      </c>
      <c r="B55" s="28" t="s">
        <v>103</v>
      </c>
      <c r="C55" s="29">
        <v>1595164934</v>
      </c>
      <c r="D55" s="30">
        <v>6906099978</v>
      </c>
      <c r="E55" s="30">
        <v>6534033876</v>
      </c>
      <c r="F55" s="30">
        <f t="shared" si="31"/>
        <v>1223098832</v>
      </c>
      <c r="G55" s="30">
        <v>1223098832</v>
      </c>
      <c r="H55" s="31">
        <v>0</v>
      </c>
      <c r="I55" s="12"/>
      <c r="J55" s="25">
        <f t="shared" si="2"/>
        <v>0</v>
      </c>
    </row>
    <row r="56" spans="1:10" x14ac:dyDescent="0.25">
      <c r="A56" s="27" t="s">
        <v>104</v>
      </c>
      <c r="B56" s="28" t="s">
        <v>105</v>
      </c>
      <c r="C56" s="29">
        <v>193633400</v>
      </c>
      <c r="D56" s="30">
        <v>316938848</v>
      </c>
      <c r="E56" s="30">
        <v>377406848</v>
      </c>
      <c r="F56" s="30">
        <f t="shared" si="31"/>
        <v>254101400</v>
      </c>
      <c r="G56" s="30">
        <v>254101400</v>
      </c>
      <c r="H56" s="31">
        <v>0</v>
      </c>
      <c r="I56" s="12"/>
      <c r="J56" s="25">
        <f t="shared" si="2"/>
        <v>0</v>
      </c>
    </row>
    <row r="57" spans="1:10" s="26" customFormat="1" x14ac:dyDescent="0.25">
      <c r="A57" s="19" t="s">
        <v>106</v>
      </c>
      <c r="B57" s="20" t="s">
        <v>107</v>
      </c>
      <c r="C57" s="21">
        <f t="shared" ref="C57" si="32">SUM(C58:C60)</f>
        <v>20839794</v>
      </c>
      <c r="D57" s="22">
        <f t="shared" ref="D57:H57" si="33">SUM(D58:D60)</f>
        <v>61527426</v>
      </c>
      <c r="E57" s="22">
        <f t="shared" si="33"/>
        <v>65655817</v>
      </c>
      <c r="F57" s="22">
        <f t="shared" si="33"/>
        <v>24968185</v>
      </c>
      <c r="G57" s="22">
        <f t="shared" si="33"/>
        <v>24968185</v>
      </c>
      <c r="H57" s="23">
        <f t="shared" si="33"/>
        <v>0</v>
      </c>
      <c r="I57" s="24"/>
      <c r="J57" s="25">
        <f t="shared" si="2"/>
        <v>0</v>
      </c>
    </row>
    <row r="58" spans="1:10" x14ac:dyDescent="0.25">
      <c r="A58" s="27" t="s">
        <v>108</v>
      </c>
      <c r="B58" s="28" t="s">
        <v>99</v>
      </c>
      <c r="C58" s="29">
        <v>94086</v>
      </c>
      <c r="D58" s="30">
        <v>9896</v>
      </c>
      <c r="E58" s="30">
        <v>128154</v>
      </c>
      <c r="F58" s="30">
        <f t="shared" ref="F58:F60" si="34">+C58-D58+E58</f>
        <v>212344</v>
      </c>
      <c r="G58" s="30">
        <v>212344</v>
      </c>
      <c r="H58" s="31">
        <v>0</v>
      </c>
      <c r="I58" s="12"/>
      <c r="J58" s="25">
        <f t="shared" si="2"/>
        <v>0</v>
      </c>
    </row>
    <row r="59" spans="1:10" x14ac:dyDescent="0.25">
      <c r="A59" s="27" t="s">
        <v>109</v>
      </c>
      <c r="B59" s="28" t="s">
        <v>101</v>
      </c>
      <c r="C59" s="29">
        <v>20745708</v>
      </c>
      <c r="D59" s="30">
        <v>52985922</v>
      </c>
      <c r="E59" s="30">
        <v>56996055</v>
      </c>
      <c r="F59" s="30">
        <f t="shared" si="34"/>
        <v>24755841</v>
      </c>
      <c r="G59" s="30">
        <v>24755841</v>
      </c>
      <c r="H59" s="31">
        <v>0</v>
      </c>
      <c r="I59" s="12"/>
      <c r="J59" s="25">
        <f t="shared" si="2"/>
        <v>0</v>
      </c>
    </row>
    <row r="60" spans="1:10" x14ac:dyDescent="0.25">
      <c r="A60" s="27" t="s">
        <v>110</v>
      </c>
      <c r="B60" s="28" t="s">
        <v>103</v>
      </c>
      <c r="C60" s="29">
        <v>0</v>
      </c>
      <c r="D60" s="30">
        <v>8531608</v>
      </c>
      <c r="E60" s="30">
        <v>8531608</v>
      </c>
      <c r="F60" s="30">
        <f t="shared" si="34"/>
        <v>0</v>
      </c>
      <c r="G60" s="30">
        <v>0</v>
      </c>
      <c r="H60" s="31">
        <v>0</v>
      </c>
      <c r="I60" s="12"/>
      <c r="J60" s="25">
        <f t="shared" si="2"/>
        <v>0</v>
      </c>
    </row>
    <row r="61" spans="1:10" s="26" customFormat="1" x14ac:dyDescent="0.25">
      <c r="A61" s="19" t="s">
        <v>111</v>
      </c>
      <c r="B61" s="20" t="s">
        <v>112</v>
      </c>
      <c r="C61" s="21">
        <f t="shared" ref="C61" si="35">SUM(C62:C63)</f>
        <v>2358075</v>
      </c>
      <c r="D61" s="22">
        <f t="shared" ref="D61:H61" si="36">SUM(D62:D63)</f>
        <v>6243823</v>
      </c>
      <c r="E61" s="22">
        <f t="shared" si="36"/>
        <v>4032822</v>
      </c>
      <c r="F61" s="22">
        <f t="shared" si="36"/>
        <v>147074</v>
      </c>
      <c r="G61" s="22">
        <f t="shared" si="36"/>
        <v>147074</v>
      </c>
      <c r="H61" s="23">
        <f t="shared" si="36"/>
        <v>0</v>
      </c>
      <c r="I61" s="24"/>
      <c r="J61" s="25">
        <f t="shared" si="2"/>
        <v>0</v>
      </c>
    </row>
    <row r="62" spans="1:10" x14ac:dyDescent="0.25">
      <c r="A62" s="27" t="s">
        <v>113</v>
      </c>
      <c r="B62" s="28" t="s">
        <v>114</v>
      </c>
      <c r="C62" s="29">
        <v>2358075</v>
      </c>
      <c r="D62" s="30">
        <v>6205262</v>
      </c>
      <c r="E62" s="30">
        <v>3994261</v>
      </c>
      <c r="F62" s="30">
        <f t="shared" ref="F62:F63" si="37">+C62-D62+E62</f>
        <v>147074</v>
      </c>
      <c r="G62" s="30">
        <v>147074</v>
      </c>
      <c r="H62" s="31">
        <v>0</v>
      </c>
      <c r="I62" s="12"/>
      <c r="J62" s="25">
        <f t="shared" si="2"/>
        <v>0</v>
      </c>
    </row>
    <row r="63" spans="1:10" x14ac:dyDescent="0.25">
      <c r="A63" s="27" t="s">
        <v>115</v>
      </c>
      <c r="B63" s="28" t="s">
        <v>116</v>
      </c>
      <c r="C63" s="29">
        <v>0</v>
      </c>
      <c r="D63" s="30">
        <v>38561</v>
      </c>
      <c r="E63" s="30">
        <v>38561</v>
      </c>
      <c r="F63" s="30">
        <f t="shared" si="37"/>
        <v>0</v>
      </c>
      <c r="G63" s="30">
        <v>0</v>
      </c>
      <c r="H63" s="31">
        <v>0</v>
      </c>
      <c r="I63" s="12"/>
      <c r="J63" s="25">
        <f t="shared" si="2"/>
        <v>0</v>
      </c>
    </row>
    <row r="64" spans="1:10" s="26" customFormat="1" x14ac:dyDescent="0.25">
      <c r="A64" s="19" t="s">
        <v>117</v>
      </c>
      <c r="B64" s="20" t="s">
        <v>118</v>
      </c>
      <c r="C64" s="21">
        <f t="shared" ref="C64" si="38">SUM(C65:C67)</f>
        <v>0</v>
      </c>
      <c r="D64" s="22">
        <f t="shared" ref="D64:H64" si="39">SUM(D65:D67)</f>
        <v>5334</v>
      </c>
      <c r="E64" s="22">
        <f t="shared" si="39"/>
        <v>5334</v>
      </c>
      <c r="F64" s="22">
        <f t="shared" si="39"/>
        <v>0</v>
      </c>
      <c r="G64" s="22">
        <f t="shared" si="39"/>
        <v>0</v>
      </c>
      <c r="H64" s="23">
        <f t="shared" si="39"/>
        <v>0</v>
      </c>
      <c r="I64" s="24"/>
      <c r="J64" s="25">
        <f t="shared" si="2"/>
        <v>0</v>
      </c>
    </row>
    <row r="65" spans="1:10" x14ac:dyDescent="0.25">
      <c r="A65" s="27" t="s">
        <v>119</v>
      </c>
      <c r="B65" s="28" t="s">
        <v>120</v>
      </c>
      <c r="C65" s="29">
        <v>0</v>
      </c>
      <c r="D65" s="30">
        <v>2843</v>
      </c>
      <c r="E65" s="30">
        <v>2843</v>
      </c>
      <c r="F65" s="30">
        <f t="shared" ref="F65:F67" si="40">+C65-D65+E65</f>
        <v>0</v>
      </c>
      <c r="G65" s="30">
        <v>0</v>
      </c>
      <c r="H65" s="31">
        <v>0</v>
      </c>
      <c r="I65" s="12"/>
      <c r="J65" s="25">
        <f t="shared" si="2"/>
        <v>0</v>
      </c>
    </row>
    <row r="66" spans="1:10" x14ac:dyDescent="0.25">
      <c r="A66" s="27" t="s">
        <v>121</v>
      </c>
      <c r="B66" s="28" t="s">
        <v>122</v>
      </c>
      <c r="C66" s="29">
        <v>0</v>
      </c>
      <c r="D66" s="30">
        <v>1706</v>
      </c>
      <c r="E66" s="30">
        <v>1706</v>
      </c>
      <c r="F66" s="30">
        <f t="shared" si="40"/>
        <v>0</v>
      </c>
      <c r="G66" s="30">
        <v>0</v>
      </c>
      <c r="H66" s="31">
        <v>0</v>
      </c>
      <c r="I66" s="12"/>
      <c r="J66" s="25">
        <f t="shared" si="2"/>
        <v>0</v>
      </c>
    </row>
    <row r="67" spans="1:10" x14ac:dyDescent="0.25">
      <c r="A67" s="27" t="s">
        <v>123</v>
      </c>
      <c r="B67" s="28" t="s">
        <v>124</v>
      </c>
      <c r="C67" s="29">
        <v>0</v>
      </c>
      <c r="D67" s="30">
        <v>785</v>
      </c>
      <c r="E67" s="30">
        <v>785</v>
      </c>
      <c r="F67" s="30">
        <f t="shared" si="40"/>
        <v>0</v>
      </c>
      <c r="G67" s="30">
        <v>0</v>
      </c>
      <c r="H67" s="31">
        <v>0</v>
      </c>
      <c r="I67" s="12"/>
      <c r="J67" s="25">
        <f t="shared" si="2"/>
        <v>0</v>
      </c>
    </row>
    <row r="68" spans="1:10" s="26" customFormat="1" x14ac:dyDescent="0.25">
      <c r="A68" s="19" t="s">
        <v>125</v>
      </c>
      <c r="B68" s="20" t="s">
        <v>126</v>
      </c>
      <c r="C68" s="21">
        <f t="shared" ref="C68:H68" si="41">+C69</f>
        <v>7982938661</v>
      </c>
      <c r="D68" s="22">
        <f t="shared" si="41"/>
        <v>411342300</v>
      </c>
      <c r="E68" s="22">
        <f t="shared" si="41"/>
        <v>202707179</v>
      </c>
      <c r="F68" s="22">
        <f t="shared" si="41"/>
        <v>7774303540</v>
      </c>
      <c r="G68" s="22">
        <f t="shared" si="41"/>
        <v>93211891</v>
      </c>
      <c r="H68" s="23">
        <f t="shared" si="41"/>
        <v>7681091649</v>
      </c>
      <c r="I68" s="24"/>
      <c r="J68" s="25">
        <f t="shared" si="2"/>
        <v>0</v>
      </c>
    </row>
    <row r="69" spans="1:10" s="26" customFormat="1" x14ac:dyDescent="0.25">
      <c r="A69" s="19" t="s">
        <v>127</v>
      </c>
      <c r="B69" s="20" t="s">
        <v>128</v>
      </c>
      <c r="C69" s="21">
        <f t="shared" ref="C69" si="42">SUM(C70:C71)</f>
        <v>7982938661</v>
      </c>
      <c r="D69" s="22">
        <f t="shared" ref="D69:H69" si="43">SUM(D70:D71)</f>
        <v>411342300</v>
      </c>
      <c r="E69" s="22">
        <f t="shared" si="43"/>
        <v>202707179</v>
      </c>
      <c r="F69" s="22">
        <f t="shared" si="43"/>
        <v>7774303540</v>
      </c>
      <c r="G69" s="22">
        <f t="shared" si="43"/>
        <v>93211891</v>
      </c>
      <c r="H69" s="23">
        <f t="shared" si="43"/>
        <v>7681091649</v>
      </c>
      <c r="I69" s="24"/>
      <c r="J69" s="25">
        <f t="shared" si="2"/>
        <v>0</v>
      </c>
    </row>
    <row r="70" spans="1:10" x14ac:dyDescent="0.25">
      <c r="A70" s="27" t="s">
        <v>129</v>
      </c>
      <c r="B70" s="28" t="s">
        <v>130</v>
      </c>
      <c r="C70" s="29">
        <v>7375909597</v>
      </c>
      <c r="D70" s="30">
        <v>399511101</v>
      </c>
      <c r="E70" s="30">
        <v>202707179</v>
      </c>
      <c r="F70" s="30">
        <f t="shared" ref="F70:F71" si="44">+C70-D70+E70</f>
        <v>7179105675</v>
      </c>
      <c r="G70" s="30">
        <v>92815572</v>
      </c>
      <c r="H70" s="31">
        <v>7086290103</v>
      </c>
      <c r="I70" s="12"/>
      <c r="J70" s="25">
        <f t="shared" si="2"/>
        <v>0</v>
      </c>
    </row>
    <row r="71" spans="1:10" x14ac:dyDescent="0.25">
      <c r="A71" s="27" t="s">
        <v>131</v>
      </c>
      <c r="B71" s="28" t="s">
        <v>132</v>
      </c>
      <c r="C71" s="29">
        <v>607029064</v>
      </c>
      <c r="D71" s="30">
        <v>11831199</v>
      </c>
      <c r="E71" s="30">
        <v>0</v>
      </c>
      <c r="F71" s="30">
        <f t="shared" si="44"/>
        <v>595197865</v>
      </c>
      <c r="G71" s="30">
        <v>396319</v>
      </c>
      <c r="H71" s="31">
        <v>594801546</v>
      </c>
      <c r="I71" s="12"/>
      <c r="J71" s="25">
        <f t="shared" si="2"/>
        <v>0</v>
      </c>
    </row>
    <row r="72" spans="1:10" s="26" customFormat="1" x14ac:dyDescent="0.25">
      <c r="A72" s="19" t="s">
        <v>133</v>
      </c>
      <c r="B72" s="20" t="s">
        <v>134</v>
      </c>
      <c r="C72" s="21">
        <f t="shared" ref="C72:H73" si="45">C73</f>
        <v>-336542290339</v>
      </c>
      <c r="D72" s="22">
        <f t="shared" si="45"/>
        <v>0</v>
      </c>
      <c r="E72" s="22">
        <f t="shared" si="45"/>
        <v>0</v>
      </c>
      <c r="F72" s="22">
        <f t="shared" si="45"/>
        <v>-336542290339</v>
      </c>
      <c r="G72" s="22">
        <f t="shared" si="45"/>
        <v>0</v>
      </c>
      <c r="H72" s="23">
        <f t="shared" si="45"/>
        <v>-336542290339</v>
      </c>
      <c r="I72" s="24"/>
      <c r="J72" s="25">
        <f t="shared" si="2"/>
        <v>0</v>
      </c>
    </row>
    <row r="73" spans="1:10" s="26" customFormat="1" x14ac:dyDescent="0.25">
      <c r="A73" s="19" t="s">
        <v>135</v>
      </c>
      <c r="B73" s="20" t="s">
        <v>136</v>
      </c>
      <c r="C73" s="21">
        <f t="shared" si="45"/>
        <v>-336542290339</v>
      </c>
      <c r="D73" s="22">
        <f t="shared" si="45"/>
        <v>0</v>
      </c>
      <c r="E73" s="22">
        <f t="shared" si="45"/>
        <v>0</v>
      </c>
      <c r="F73" s="22">
        <f t="shared" si="45"/>
        <v>-336542290339</v>
      </c>
      <c r="G73" s="22">
        <f t="shared" si="45"/>
        <v>0</v>
      </c>
      <c r="H73" s="23">
        <f t="shared" si="45"/>
        <v>-336542290339</v>
      </c>
      <c r="I73" s="24"/>
      <c r="J73" s="25">
        <f t="shared" si="2"/>
        <v>0</v>
      </c>
    </row>
    <row r="74" spans="1:10" s="26" customFormat="1" x14ac:dyDescent="0.25">
      <c r="A74" s="19" t="s">
        <v>137</v>
      </c>
      <c r="B74" s="20" t="s">
        <v>138</v>
      </c>
      <c r="C74" s="21">
        <f t="shared" ref="C74:H74" si="46">SUM(C75)</f>
        <v>-336542290339</v>
      </c>
      <c r="D74" s="22">
        <f t="shared" si="46"/>
        <v>0</v>
      </c>
      <c r="E74" s="22">
        <f t="shared" si="46"/>
        <v>0</v>
      </c>
      <c r="F74" s="22">
        <f t="shared" si="46"/>
        <v>-336542290339</v>
      </c>
      <c r="G74" s="22">
        <f t="shared" si="46"/>
        <v>0</v>
      </c>
      <c r="H74" s="23">
        <f t="shared" si="46"/>
        <v>-336542290339</v>
      </c>
      <c r="I74" s="24"/>
      <c r="J74" s="25">
        <f t="shared" si="2"/>
        <v>0</v>
      </c>
    </row>
    <row r="75" spans="1:10" x14ac:dyDescent="0.25">
      <c r="A75" s="27" t="s">
        <v>139</v>
      </c>
      <c r="B75" s="28" t="s">
        <v>140</v>
      </c>
      <c r="C75" s="29">
        <v>-336542290339</v>
      </c>
      <c r="D75" s="30">
        <v>0</v>
      </c>
      <c r="E75" s="30">
        <v>0</v>
      </c>
      <c r="F75" s="30">
        <f>+C75-D75+E75</f>
        <v>-336542290339</v>
      </c>
      <c r="G75" s="30">
        <v>0</v>
      </c>
      <c r="H75" s="31">
        <v>-336542290339</v>
      </c>
      <c r="I75" s="12"/>
      <c r="J75" s="25">
        <f t="shared" ref="J75:J138" si="47">+G75+H75-F75</f>
        <v>0</v>
      </c>
    </row>
    <row r="76" spans="1:10" s="26" customFormat="1" x14ac:dyDescent="0.25">
      <c r="A76" s="19" t="s">
        <v>141</v>
      </c>
      <c r="B76" s="20" t="s">
        <v>142</v>
      </c>
      <c r="C76" s="21">
        <f t="shared" ref="C76:H76" si="48">C77+C85</f>
        <v>53712198200</v>
      </c>
      <c r="D76" s="22">
        <f t="shared" si="48"/>
        <v>253887300</v>
      </c>
      <c r="E76" s="22">
        <f t="shared" si="48"/>
        <v>26997706275</v>
      </c>
      <c r="F76" s="22">
        <f t="shared" si="48"/>
        <v>80456017175</v>
      </c>
      <c r="G76" s="22">
        <f t="shared" si="48"/>
        <v>0</v>
      </c>
      <c r="H76" s="23">
        <f t="shared" si="48"/>
        <v>80456017175</v>
      </c>
      <c r="I76" s="24"/>
      <c r="J76" s="25">
        <f t="shared" si="47"/>
        <v>0</v>
      </c>
    </row>
    <row r="77" spans="1:10" s="26" customFormat="1" x14ac:dyDescent="0.25">
      <c r="A77" s="19" t="s">
        <v>143</v>
      </c>
      <c r="B77" s="20" t="s">
        <v>144</v>
      </c>
      <c r="C77" s="21">
        <f t="shared" ref="C77:H77" si="49">+C78+C80+C82</f>
        <v>28245076164</v>
      </c>
      <c r="D77" s="22">
        <f t="shared" si="49"/>
        <v>144589345</v>
      </c>
      <c r="E77" s="22">
        <f t="shared" si="49"/>
        <v>18048036000</v>
      </c>
      <c r="F77" s="22">
        <f t="shared" si="49"/>
        <v>46148522819</v>
      </c>
      <c r="G77" s="22">
        <f t="shared" si="49"/>
        <v>0</v>
      </c>
      <c r="H77" s="23">
        <f t="shared" si="49"/>
        <v>46148522819</v>
      </c>
      <c r="I77" s="24"/>
      <c r="J77" s="25">
        <f t="shared" si="47"/>
        <v>0</v>
      </c>
    </row>
    <row r="78" spans="1:10" s="26" customFormat="1" x14ac:dyDescent="0.25">
      <c r="A78" s="19" t="s">
        <v>145</v>
      </c>
      <c r="B78" s="20" t="s">
        <v>146</v>
      </c>
      <c r="C78" s="21">
        <f t="shared" ref="C78:H78" si="50">SUM(C79)</f>
        <v>23153195978</v>
      </c>
      <c r="D78" s="22">
        <f t="shared" si="50"/>
        <v>1871979</v>
      </c>
      <c r="E78" s="22">
        <f t="shared" si="50"/>
        <v>17752931712</v>
      </c>
      <c r="F78" s="22">
        <f t="shared" si="50"/>
        <v>40904255711</v>
      </c>
      <c r="G78" s="22">
        <f t="shared" si="50"/>
        <v>0</v>
      </c>
      <c r="H78" s="23">
        <f t="shared" si="50"/>
        <v>40904255711</v>
      </c>
      <c r="I78" s="24"/>
      <c r="J78" s="25">
        <f t="shared" si="47"/>
        <v>0</v>
      </c>
    </row>
    <row r="79" spans="1:10" x14ac:dyDescent="0.25">
      <c r="A79" s="27" t="s">
        <v>147</v>
      </c>
      <c r="B79" s="28" t="s">
        <v>148</v>
      </c>
      <c r="C79" s="29">
        <v>23153195978</v>
      </c>
      <c r="D79" s="30">
        <v>1871979</v>
      </c>
      <c r="E79" s="30">
        <v>17752931712</v>
      </c>
      <c r="F79" s="30">
        <f>+C79-D79+E79</f>
        <v>40904255711</v>
      </c>
      <c r="G79" s="30">
        <v>0</v>
      </c>
      <c r="H79" s="31">
        <v>40904255711</v>
      </c>
      <c r="I79" s="12"/>
      <c r="J79" s="25">
        <f t="shared" si="47"/>
        <v>0</v>
      </c>
    </row>
    <row r="80" spans="1:10" s="26" customFormat="1" x14ac:dyDescent="0.25">
      <c r="A80" s="19" t="s">
        <v>149</v>
      </c>
      <c r="B80" s="20" t="s">
        <v>150</v>
      </c>
      <c r="C80" s="21">
        <f t="shared" ref="C80:H80" si="51">SUM(C81)</f>
        <v>4645807</v>
      </c>
      <c r="D80" s="22">
        <f t="shared" si="51"/>
        <v>1752146</v>
      </c>
      <c r="E80" s="22">
        <f t="shared" si="51"/>
        <v>8462908</v>
      </c>
      <c r="F80" s="22">
        <f t="shared" si="51"/>
        <v>11356569</v>
      </c>
      <c r="G80" s="22">
        <f t="shared" si="51"/>
        <v>0</v>
      </c>
      <c r="H80" s="23">
        <f t="shared" si="51"/>
        <v>11356569</v>
      </c>
      <c r="I80" s="24"/>
      <c r="J80" s="25">
        <f t="shared" si="47"/>
        <v>0</v>
      </c>
    </row>
    <row r="81" spans="1:10" x14ac:dyDescent="0.25">
      <c r="A81" s="27" t="s">
        <v>151</v>
      </c>
      <c r="B81" s="28" t="s">
        <v>152</v>
      </c>
      <c r="C81" s="29">
        <v>4645807</v>
      </c>
      <c r="D81" s="30">
        <v>1752146</v>
      </c>
      <c r="E81" s="30">
        <v>8462908</v>
      </c>
      <c r="F81" s="30">
        <f>+C81-D81+E81</f>
        <v>11356569</v>
      </c>
      <c r="G81" s="30">
        <v>0</v>
      </c>
      <c r="H81" s="31">
        <v>11356569</v>
      </c>
      <c r="I81" s="12"/>
      <c r="J81" s="25">
        <f t="shared" si="47"/>
        <v>0</v>
      </c>
    </row>
    <row r="82" spans="1:10" s="26" customFormat="1" x14ac:dyDescent="0.25">
      <c r="A82" s="19" t="s">
        <v>153</v>
      </c>
      <c r="B82" s="20" t="s">
        <v>154</v>
      </c>
      <c r="C82" s="21">
        <f t="shared" ref="C82" si="52">SUM(C83:C84)</f>
        <v>5087234379</v>
      </c>
      <c r="D82" s="22">
        <f t="shared" ref="D82:H82" si="53">SUM(D83:D84)</f>
        <v>140965220</v>
      </c>
      <c r="E82" s="22">
        <f t="shared" si="53"/>
        <v>286641380</v>
      </c>
      <c r="F82" s="22">
        <f t="shared" si="53"/>
        <v>5232910539</v>
      </c>
      <c r="G82" s="22">
        <f t="shared" si="53"/>
        <v>0</v>
      </c>
      <c r="H82" s="23">
        <f t="shared" si="53"/>
        <v>5232910539</v>
      </c>
      <c r="I82" s="24"/>
      <c r="J82" s="25">
        <f t="shared" si="47"/>
        <v>0</v>
      </c>
    </row>
    <row r="83" spans="1:10" x14ac:dyDescent="0.25">
      <c r="A83" s="27" t="s">
        <v>155</v>
      </c>
      <c r="B83" s="28" t="s">
        <v>156</v>
      </c>
      <c r="C83" s="29">
        <v>4901100713</v>
      </c>
      <c r="D83" s="30">
        <v>0</v>
      </c>
      <c r="E83" s="30">
        <v>0</v>
      </c>
      <c r="F83" s="30">
        <f t="shared" ref="F83:F84" si="54">+C83-D83+E83</f>
        <v>4901100713</v>
      </c>
      <c r="G83" s="30">
        <v>0</v>
      </c>
      <c r="H83" s="31">
        <v>4901100713</v>
      </c>
      <c r="I83" s="12"/>
      <c r="J83" s="25">
        <f t="shared" si="47"/>
        <v>0</v>
      </c>
    </row>
    <row r="84" spans="1:10" x14ac:dyDescent="0.25">
      <c r="A84" s="27" t="s">
        <v>157</v>
      </c>
      <c r="B84" s="28" t="s">
        <v>158</v>
      </c>
      <c r="C84" s="29">
        <v>186133666</v>
      </c>
      <c r="D84" s="30">
        <v>140965220</v>
      </c>
      <c r="E84" s="30">
        <v>286641380</v>
      </c>
      <c r="F84" s="30">
        <f t="shared" si="54"/>
        <v>331809826</v>
      </c>
      <c r="G84" s="30">
        <v>0</v>
      </c>
      <c r="H84" s="31">
        <v>331809826</v>
      </c>
      <c r="I84" s="12"/>
      <c r="J84" s="25">
        <f t="shared" si="47"/>
        <v>0</v>
      </c>
    </row>
    <row r="85" spans="1:10" s="26" customFormat="1" x14ac:dyDescent="0.25">
      <c r="A85" s="19" t="s">
        <v>159</v>
      </c>
      <c r="B85" s="20" t="s">
        <v>160</v>
      </c>
      <c r="C85" s="21">
        <f t="shared" ref="C85:H85" si="55">+C86+C94+C99</f>
        <v>25467122036</v>
      </c>
      <c r="D85" s="22">
        <f t="shared" si="55"/>
        <v>109297955</v>
      </c>
      <c r="E85" s="22">
        <f t="shared" si="55"/>
        <v>8949670275</v>
      </c>
      <c r="F85" s="22">
        <f t="shared" si="55"/>
        <v>34307494356</v>
      </c>
      <c r="G85" s="22">
        <f t="shared" si="55"/>
        <v>0</v>
      </c>
      <c r="H85" s="23">
        <f t="shared" si="55"/>
        <v>34307494356</v>
      </c>
      <c r="I85" s="24"/>
      <c r="J85" s="25">
        <f t="shared" si="47"/>
        <v>0</v>
      </c>
    </row>
    <row r="86" spans="1:10" s="26" customFormat="1" x14ac:dyDescent="0.25">
      <c r="A86" s="19" t="s">
        <v>161</v>
      </c>
      <c r="B86" s="20" t="s">
        <v>162</v>
      </c>
      <c r="C86" s="21">
        <f t="shared" ref="C86" si="56">SUM(C87:C93)</f>
        <v>1054709380</v>
      </c>
      <c r="D86" s="22">
        <f t="shared" ref="D86:H86" si="57">SUM(D87:D93)</f>
        <v>109297955</v>
      </c>
      <c r="E86" s="22">
        <f t="shared" si="57"/>
        <v>617977566</v>
      </c>
      <c r="F86" s="22">
        <f t="shared" si="57"/>
        <v>1563388991</v>
      </c>
      <c r="G86" s="22">
        <f t="shared" si="57"/>
        <v>0</v>
      </c>
      <c r="H86" s="23">
        <f t="shared" si="57"/>
        <v>1563388991</v>
      </c>
      <c r="I86" s="24"/>
      <c r="J86" s="25">
        <f t="shared" si="47"/>
        <v>0</v>
      </c>
    </row>
    <row r="87" spans="1:10" x14ac:dyDescent="0.25">
      <c r="A87" s="27" t="s">
        <v>163</v>
      </c>
      <c r="B87" s="28" t="s">
        <v>164</v>
      </c>
      <c r="C87" s="29">
        <v>0</v>
      </c>
      <c r="D87" s="30">
        <v>91580290</v>
      </c>
      <c r="E87" s="30">
        <v>91580290</v>
      </c>
      <c r="F87" s="30">
        <f t="shared" ref="F87:F93" si="58">+C87-D87+E87</f>
        <v>0</v>
      </c>
      <c r="G87" s="30">
        <v>0</v>
      </c>
      <c r="H87" s="31">
        <v>0</v>
      </c>
      <c r="I87" s="12"/>
      <c r="J87" s="25">
        <f t="shared" si="47"/>
        <v>0</v>
      </c>
    </row>
    <row r="88" spans="1:10" x14ac:dyDescent="0.25">
      <c r="A88" s="27" t="s">
        <v>165</v>
      </c>
      <c r="B88" s="28" t="s">
        <v>166</v>
      </c>
      <c r="C88" s="29">
        <v>745641</v>
      </c>
      <c r="D88" s="30">
        <v>939</v>
      </c>
      <c r="E88" s="30">
        <v>381771</v>
      </c>
      <c r="F88" s="30">
        <f t="shared" si="58"/>
        <v>1126473</v>
      </c>
      <c r="G88" s="30">
        <v>0</v>
      </c>
      <c r="H88" s="31">
        <v>1126473</v>
      </c>
      <c r="I88" s="12"/>
      <c r="J88" s="25">
        <f t="shared" si="47"/>
        <v>0</v>
      </c>
    </row>
    <row r="89" spans="1:10" ht="26.25" x14ac:dyDescent="0.25">
      <c r="A89" s="27" t="s">
        <v>167</v>
      </c>
      <c r="B89" s="28" t="s">
        <v>168</v>
      </c>
      <c r="C89" s="29">
        <v>858263467</v>
      </c>
      <c r="D89" s="30">
        <v>0</v>
      </c>
      <c r="E89" s="30">
        <v>399511101</v>
      </c>
      <c r="F89" s="30">
        <f t="shared" si="58"/>
        <v>1257774568</v>
      </c>
      <c r="G89" s="30">
        <v>0</v>
      </c>
      <c r="H89" s="31">
        <v>1257774568</v>
      </c>
      <c r="I89" s="12"/>
      <c r="J89" s="25">
        <f t="shared" si="47"/>
        <v>0</v>
      </c>
    </row>
    <row r="90" spans="1:10" ht="26.25" x14ac:dyDescent="0.25">
      <c r="A90" s="27" t="s">
        <v>169</v>
      </c>
      <c r="B90" s="28" t="s">
        <v>170</v>
      </c>
      <c r="C90" s="29">
        <v>23405197</v>
      </c>
      <c r="D90" s="30">
        <v>0</v>
      </c>
      <c r="E90" s="30">
        <v>11831199</v>
      </c>
      <c r="F90" s="30">
        <f t="shared" si="58"/>
        <v>35236396</v>
      </c>
      <c r="G90" s="30">
        <v>0</v>
      </c>
      <c r="H90" s="31">
        <v>35236396</v>
      </c>
      <c r="I90" s="12"/>
      <c r="J90" s="25">
        <f t="shared" si="47"/>
        <v>0</v>
      </c>
    </row>
    <row r="91" spans="1:10" x14ac:dyDescent="0.25">
      <c r="A91" s="27" t="s">
        <v>171</v>
      </c>
      <c r="B91" s="28" t="s">
        <v>172</v>
      </c>
      <c r="C91" s="29">
        <v>169888951</v>
      </c>
      <c r="D91" s="30">
        <v>2849868</v>
      </c>
      <c r="E91" s="30">
        <v>94774571</v>
      </c>
      <c r="F91" s="30">
        <f t="shared" si="58"/>
        <v>261813654</v>
      </c>
      <c r="G91" s="30">
        <v>0</v>
      </c>
      <c r="H91" s="31">
        <v>261813654</v>
      </c>
      <c r="I91" s="12"/>
      <c r="J91" s="25">
        <f t="shared" si="47"/>
        <v>0</v>
      </c>
    </row>
    <row r="92" spans="1:10" x14ac:dyDescent="0.25">
      <c r="A92" s="27" t="s">
        <v>173</v>
      </c>
      <c r="B92" s="28" t="s">
        <v>174</v>
      </c>
      <c r="C92" s="29">
        <v>0</v>
      </c>
      <c r="D92" s="30">
        <v>14866858</v>
      </c>
      <c r="E92" s="30">
        <v>18319860</v>
      </c>
      <c r="F92" s="30">
        <f t="shared" si="58"/>
        <v>3453002</v>
      </c>
      <c r="G92" s="30">
        <v>0</v>
      </c>
      <c r="H92" s="31">
        <v>3453002</v>
      </c>
      <c r="I92" s="12"/>
      <c r="J92" s="25">
        <f t="shared" si="47"/>
        <v>0</v>
      </c>
    </row>
    <row r="93" spans="1:10" x14ac:dyDescent="0.25">
      <c r="A93" s="27" t="s">
        <v>175</v>
      </c>
      <c r="B93" s="28" t="s">
        <v>176</v>
      </c>
      <c r="C93" s="29">
        <v>2406124</v>
      </c>
      <c r="D93" s="30">
        <v>0</v>
      </c>
      <c r="E93" s="30">
        <v>1578774</v>
      </c>
      <c r="F93" s="30">
        <f t="shared" si="58"/>
        <v>3984898</v>
      </c>
      <c r="G93" s="30">
        <v>0</v>
      </c>
      <c r="H93" s="31">
        <v>3984898</v>
      </c>
      <c r="I93" s="12"/>
      <c r="J93" s="25">
        <f t="shared" si="47"/>
        <v>0</v>
      </c>
    </row>
    <row r="94" spans="1:10" s="26" customFormat="1" x14ac:dyDescent="0.25">
      <c r="A94" s="19" t="s">
        <v>177</v>
      </c>
      <c r="B94" s="20" t="s">
        <v>178</v>
      </c>
      <c r="C94" s="21">
        <f t="shared" ref="C94" si="59">SUM(C95:C98)</f>
        <v>24388087127</v>
      </c>
      <c r="D94" s="22">
        <f t="shared" ref="D94:H94" si="60">SUM(D95:D98)</f>
        <v>0</v>
      </c>
      <c r="E94" s="22">
        <f t="shared" si="60"/>
        <v>8320946003</v>
      </c>
      <c r="F94" s="22">
        <f t="shared" si="60"/>
        <v>32709033130</v>
      </c>
      <c r="G94" s="22">
        <f t="shared" si="60"/>
        <v>0</v>
      </c>
      <c r="H94" s="23">
        <f t="shared" si="60"/>
        <v>32709033130</v>
      </c>
      <c r="I94" s="24"/>
      <c r="J94" s="25">
        <f t="shared" si="47"/>
        <v>0</v>
      </c>
    </row>
    <row r="95" spans="1:10" x14ac:dyDescent="0.25">
      <c r="A95" s="27" t="s">
        <v>179</v>
      </c>
      <c r="B95" s="28" t="s">
        <v>180</v>
      </c>
      <c r="C95" s="29">
        <v>645100</v>
      </c>
      <c r="D95" s="30">
        <v>0</v>
      </c>
      <c r="E95" s="30">
        <v>369540</v>
      </c>
      <c r="F95" s="30">
        <f t="shared" ref="F95:F98" si="61">+C95-D95+E95</f>
        <v>1014640</v>
      </c>
      <c r="G95" s="30">
        <v>0</v>
      </c>
      <c r="H95" s="31">
        <v>1014640</v>
      </c>
      <c r="I95" s="12"/>
      <c r="J95" s="25">
        <f t="shared" si="47"/>
        <v>0</v>
      </c>
    </row>
    <row r="96" spans="1:10" x14ac:dyDescent="0.25">
      <c r="A96" s="27" t="s">
        <v>181</v>
      </c>
      <c r="B96" s="28" t="s">
        <v>182</v>
      </c>
      <c r="C96" s="29">
        <v>39649</v>
      </c>
      <c r="D96" s="30">
        <v>0</v>
      </c>
      <c r="E96" s="30">
        <v>12698</v>
      </c>
      <c r="F96" s="30">
        <f t="shared" si="61"/>
        <v>52347</v>
      </c>
      <c r="G96" s="30">
        <v>0</v>
      </c>
      <c r="H96" s="31">
        <v>52347</v>
      </c>
      <c r="I96" s="12"/>
      <c r="J96" s="25">
        <f t="shared" si="47"/>
        <v>0</v>
      </c>
    </row>
    <row r="97" spans="1:10" x14ac:dyDescent="0.25">
      <c r="A97" s="27" t="s">
        <v>183</v>
      </c>
      <c r="B97" s="28" t="s">
        <v>184</v>
      </c>
      <c r="C97" s="29">
        <v>24387402378</v>
      </c>
      <c r="D97" s="30">
        <v>0</v>
      </c>
      <c r="E97" s="30">
        <v>8320563612</v>
      </c>
      <c r="F97" s="30">
        <f t="shared" si="61"/>
        <v>32707965990</v>
      </c>
      <c r="G97" s="30">
        <v>0</v>
      </c>
      <c r="H97" s="31">
        <v>32707965990</v>
      </c>
      <c r="I97" s="12"/>
      <c r="J97" s="25">
        <f t="shared" si="47"/>
        <v>0</v>
      </c>
    </row>
    <row r="98" spans="1:10" x14ac:dyDescent="0.25">
      <c r="A98" s="27" t="s">
        <v>185</v>
      </c>
      <c r="B98" s="28" t="s">
        <v>186</v>
      </c>
      <c r="C98" s="29">
        <v>0</v>
      </c>
      <c r="D98" s="30">
        <v>0</v>
      </c>
      <c r="E98" s="30">
        <v>153</v>
      </c>
      <c r="F98" s="30">
        <f t="shared" si="61"/>
        <v>153</v>
      </c>
      <c r="G98" s="30">
        <v>0</v>
      </c>
      <c r="H98" s="31">
        <v>153</v>
      </c>
      <c r="I98" s="12"/>
      <c r="J98" s="25">
        <f t="shared" si="47"/>
        <v>0</v>
      </c>
    </row>
    <row r="99" spans="1:10" s="26" customFormat="1" x14ac:dyDescent="0.25">
      <c r="A99" s="19" t="s">
        <v>187</v>
      </c>
      <c r="B99" s="20" t="s">
        <v>188</v>
      </c>
      <c r="C99" s="21">
        <f t="shared" ref="C99" si="62">SUM(C100:C102)</f>
        <v>24325529</v>
      </c>
      <c r="D99" s="22">
        <f t="shared" ref="D99:H99" si="63">SUM(D100:D102)</f>
        <v>0</v>
      </c>
      <c r="E99" s="22">
        <f t="shared" si="63"/>
        <v>10746706</v>
      </c>
      <c r="F99" s="22">
        <f t="shared" si="63"/>
        <v>35072235</v>
      </c>
      <c r="G99" s="22">
        <f t="shared" si="63"/>
        <v>0</v>
      </c>
      <c r="H99" s="23">
        <f t="shared" si="63"/>
        <v>35072235</v>
      </c>
      <c r="I99" s="24"/>
      <c r="J99" s="25">
        <f t="shared" si="47"/>
        <v>0</v>
      </c>
    </row>
    <row r="100" spans="1:10" x14ac:dyDescent="0.25">
      <c r="A100" s="27" t="s">
        <v>189</v>
      </c>
      <c r="B100" s="28" t="s">
        <v>190</v>
      </c>
      <c r="C100" s="29">
        <v>16489024</v>
      </c>
      <c r="D100" s="30">
        <v>0</v>
      </c>
      <c r="E100" s="30">
        <v>10746706</v>
      </c>
      <c r="F100" s="30">
        <f t="shared" ref="F100:F102" si="64">+C100-D100+E100</f>
        <v>27235730</v>
      </c>
      <c r="G100" s="30">
        <v>0</v>
      </c>
      <c r="H100" s="31">
        <v>27235730</v>
      </c>
      <c r="I100" s="12"/>
      <c r="J100" s="25">
        <f t="shared" si="47"/>
        <v>0</v>
      </c>
    </row>
    <row r="101" spans="1:10" x14ac:dyDescent="0.25">
      <c r="A101" s="27" t="s">
        <v>191</v>
      </c>
      <c r="B101" s="28" t="s">
        <v>192</v>
      </c>
      <c r="C101" s="29">
        <v>73</v>
      </c>
      <c r="D101" s="30">
        <v>0</v>
      </c>
      <c r="E101" s="30">
        <v>0</v>
      </c>
      <c r="F101" s="30">
        <f t="shared" si="64"/>
        <v>73</v>
      </c>
      <c r="G101" s="30">
        <v>0</v>
      </c>
      <c r="H101" s="31">
        <v>73</v>
      </c>
      <c r="I101" s="12"/>
      <c r="J101" s="25">
        <f t="shared" si="47"/>
        <v>0</v>
      </c>
    </row>
    <row r="102" spans="1:10" x14ac:dyDescent="0.25">
      <c r="A102" s="27" t="s">
        <v>193</v>
      </c>
      <c r="B102" s="28" t="s">
        <v>194</v>
      </c>
      <c r="C102" s="29">
        <v>7836432</v>
      </c>
      <c r="D102" s="30">
        <v>0</v>
      </c>
      <c r="E102" s="30">
        <v>0</v>
      </c>
      <c r="F102" s="30">
        <f t="shared" si="64"/>
        <v>7836432</v>
      </c>
      <c r="G102" s="30">
        <v>0</v>
      </c>
      <c r="H102" s="31">
        <v>7836432</v>
      </c>
      <c r="I102" s="12"/>
      <c r="J102" s="25">
        <f t="shared" si="47"/>
        <v>0</v>
      </c>
    </row>
    <row r="103" spans="1:10" s="26" customFormat="1" x14ac:dyDescent="0.25">
      <c r="A103" s="19" t="s">
        <v>195</v>
      </c>
      <c r="B103" s="20" t="s">
        <v>196</v>
      </c>
      <c r="C103" s="21">
        <f t="shared" ref="C103:H103" si="65">+C104+C107+C115</f>
        <v>71698088021</v>
      </c>
      <c r="D103" s="22">
        <f t="shared" si="65"/>
        <v>28525840470</v>
      </c>
      <c r="E103" s="22">
        <f t="shared" si="65"/>
        <v>984159921</v>
      </c>
      <c r="F103" s="22">
        <f t="shared" si="65"/>
        <v>99239768570</v>
      </c>
      <c r="G103" s="22">
        <f t="shared" si="65"/>
        <v>0</v>
      </c>
      <c r="H103" s="23">
        <f t="shared" si="65"/>
        <v>99239768570</v>
      </c>
      <c r="I103" s="24"/>
      <c r="J103" s="25">
        <f t="shared" si="47"/>
        <v>0</v>
      </c>
    </row>
    <row r="104" spans="1:10" s="26" customFormat="1" x14ac:dyDescent="0.25">
      <c r="A104" s="19" t="s">
        <v>197</v>
      </c>
      <c r="B104" s="20" t="s">
        <v>198</v>
      </c>
      <c r="C104" s="21">
        <f t="shared" ref="C104:H104" si="66">C105</f>
        <v>0</v>
      </c>
      <c r="D104" s="22">
        <f t="shared" si="66"/>
        <v>55569</v>
      </c>
      <c r="E104" s="22">
        <f t="shared" si="66"/>
        <v>55569</v>
      </c>
      <c r="F104" s="22">
        <f t="shared" si="66"/>
        <v>0</v>
      </c>
      <c r="G104" s="22">
        <f t="shared" si="66"/>
        <v>0</v>
      </c>
      <c r="H104" s="23">
        <f t="shared" si="66"/>
        <v>0</v>
      </c>
      <c r="I104" s="24"/>
      <c r="J104" s="25">
        <f t="shared" si="47"/>
        <v>0</v>
      </c>
    </row>
    <row r="105" spans="1:10" s="26" customFormat="1" x14ac:dyDescent="0.25">
      <c r="A105" s="19" t="s">
        <v>199</v>
      </c>
      <c r="B105" s="20" t="s">
        <v>200</v>
      </c>
      <c r="C105" s="21">
        <f t="shared" ref="C105:H105" si="67">SUM(C106)</f>
        <v>0</v>
      </c>
      <c r="D105" s="22">
        <f t="shared" si="67"/>
        <v>55569</v>
      </c>
      <c r="E105" s="22">
        <f t="shared" si="67"/>
        <v>55569</v>
      </c>
      <c r="F105" s="22">
        <f t="shared" si="67"/>
        <v>0</v>
      </c>
      <c r="G105" s="22">
        <f t="shared" si="67"/>
        <v>0</v>
      </c>
      <c r="H105" s="23">
        <f t="shared" si="67"/>
        <v>0</v>
      </c>
      <c r="I105" s="24"/>
      <c r="J105" s="25">
        <f t="shared" si="47"/>
        <v>0</v>
      </c>
    </row>
    <row r="106" spans="1:10" x14ac:dyDescent="0.25">
      <c r="A106" s="27" t="s">
        <v>201</v>
      </c>
      <c r="B106" s="28" t="s">
        <v>202</v>
      </c>
      <c r="C106" s="29">
        <v>0</v>
      </c>
      <c r="D106" s="30">
        <v>55569</v>
      </c>
      <c r="E106" s="30">
        <v>55569</v>
      </c>
      <c r="F106" s="30">
        <f>+C106+D106-E106</f>
        <v>0</v>
      </c>
      <c r="G106" s="30">
        <v>0</v>
      </c>
      <c r="H106" s="31">
        <v>0</v>
      </c>
      <c r="I106" s="12"/>
      <c r="J106" s="25">
        <f t="shared" si="47"/>
        <v>0</v>
      </c>
    </row>
    <row r="107" spans="1:10" s="26" customFormat="1" x14ac:dyDescent="0.25">
      <c r="A107" s="19" t="s">
        <v>203</v>
      </c>
      <c r="B107" s="20" t="s">
        <v>144</v>
      </c>
      <c r="C107" s="21">
        <f t="shared" ref="C107:H107" si="68">C108+C110+C112</f>
        <v>40751942615</v>
      </c>
      <c r="D107" s="22">
        <f t="shared" si="68"/>
        <v>14479873446</v>
      </c>
      <c r="E107" s="22">
        <f t="shared" si="68"/>
        <v>156763252</v>
      </c>
      <c r="F107" s="22">
        <f t="shared" si="68"/>
        <v>55075052809</v>
      </c>
      <c r="G107" s="22">
        <f t="shared" si="68"/>
        <v>0</v>
      </c>
      <c r="H107" s="23">
        <f t="shared" si="68"/>
        <v>55075052809</v>
      </c>
      <c r="I107" s="24"/>
      <c r="J107" s="25">
        <f t="shared" si="47"/>
        <v>0</v>
      </c>
    </row>
    <row r="108" spans="1:10" s="26" customFormat="1" x14ac:dyDescent="0.25">
      <c r="A108" s="19" t="s">
        <v>204</v>
      </c>
      <c r="B108" s="20" t="s">
        <v>205</v>
      </c>
      <c r="C108" s="21">
        <f t="shared" ref="C108:H108" si="69">SUM(C109)</f>
        <v>16160837</v>
      </c>
      <c r="D108" s="22">
        <f t="shared" si="69"/>
        <v>10747106</v>
      </c>
      <c r="E108" s="22">
        <f t="shared" si="69"/>
        <v>400</v>
      </c>
      <c r="F108" s="22">
        <f t="shared" si="69"/>
        <v>26907543</v>
      </c>
      <c r="G108" s="22">
        <f t="shared" si="69"/>
        <v>0</v>
      </c>
      <c r="H108" s="23">
        <f t="shared" si="69"/>
        <v>26907543</v>
      </c>
      <c r="I108" s="24"/>
      <c r="J108" s="25">
        <f t="shared" si="47"/>
        <v>0</v>
      </c>
    </row>
    <row r="109" spans="1:10" x14ac:dyDescent="0.25">
      <c r="A109" s="27" t="s">
        <v>206</v>
      </c>
      <c r="B109" s="28" t="s">
        <v>148</v>
      </c>
      <c r="C109" s="29">
        <v>16160837</v>
      </c>
      <c r="D109" s="30">
        <v>10747106</v>
      </c>
      <c r="E109" s="30">
        <v>400</v>
      </c>
      <c r="F109" s="30">
        <f>+C109+D109-E109</f>
        <v>26907543</v>
      </c>
      <c r="G109" s="30">
        <v>0</v>
      </c>
      <c r="H109" s="31">
        <v>26907543</v>
      </c>
      <c r="I109" s="12"/>
      <c r="J109" s="25">
        <f t="shared" si="47"/>
        <v>0</v>
      </c>
    </row>
    <row r="110" spans="1:10" s="26" customFormat="1" x14ac:dyDescent="0.25">
      <c r="A110" s="19" t="s">
        <v>207</v>
      </c>
      <c r="B110" s="20" t="s">
        <v>150</v>
      </c>
      <c r="C110" s="21">
        <f t="shared" ref="C110:H110" si="70">SUM(C111)</f>
        <v>35673234457</v>
      </c>
      <c r="D110" s="22">
        <f t="shared" si="70"/>
        <v>14146131298</v>
      </c>
      <c r="E110" s="22">
        <f t="shared" si="70"/>
        <v>128760901</v>
      </c>
      <c r="F110" s="22">
        <f t="shared" si="70"/>
        <v>49690604854</v>
      </c>
      <c r="G110" s="22">
        <f t="shared" si="70"/>
        <v>0</v>
      </c>
      <c r="H110" s="23">
        <f t="shared" si="70"/>
        <v>49690604854</v>
      </c>
      <c r="I110" s="24"/>
      <c r="J110" s="25">
        <f t="shared" si="47"/>
        <v>0</v>
      </c>
    </row>
    <row r="111" spans="1:10" x14ac:dyDescent="0.25">
      <c r="A111" s="27" t="s">
        <v>208</v>
      </c>
      <c r="B111" s="28" t="s">
        <v>209</v>
      </c>
      <c r="C111" s="29">
        <v>35673234457</v>
      </c>
      <c r="D111" s="30">
        <v>14146131298</v>
      </c>
      <c r="E111" s="30">
        <v>128760901</v>
      </c>
      <c r="F111" s="30">
        <f>+C111+D111-E111</f>
        <v>49690604854</v>
      </c>
      <c r="G111" s="30">
        <v>0</v>
      </c>
      <c r="H111" s="31">
        <v>49690604854</v>
      </c>
      <c r="I111" s="12"/>
      <c r="J111" s="25">
        <f t="shared" si="47"/>
        <v>0</v>
      </c>
    </row>
    <row r="112" spans="1:10" s="26" customFormat="1" x14ac:dyDescent="0.25">
      <c r="A112" s="19" t="s">
        <v>210</v>
      </c>
      <c r="B112" s="20" t="s">
        <v>154</v>
      </c>
      <c r="C112" s="21">
        <f t="shared" ref="C112" si="71">SUM(C113:C114)</f>
        <v>5062547321</v>
      </c>
      <c r="D112" s="22">
        <f t="shared" ref="D112:H112" si="72">SUM(D113:D114)</f>
        <v>322995042</v>
      </c>
      <c r="E112" s="22">
        <f t="shared" si="72"/>
        <v>28001951</v>
      </c>
      <c r="F112" s="22">
        <f t="shared" si="72"/>
        <v>5357540412</v>
      </c>
      <c r="G112" s="22">
        <f t="shared" si="72"/>
        <v>0</v>
      </c>
      <c r="H112" s="23">
        <f t="shared" si="72"/>
        <v>5357540412</v>
      </c>
      <c r="I112" s="24"/>
      <c r="J112" s="25">
        <f t="shared" si="47"/>
        <v>0</v>
      </c>
    </row>
    <row r="113" spans="1:10" x14ac:dyDescent="0.25">
      <c r="A113" s="27" t="s">
        <v>211</v>
      </c>
      <c r="B113" s="28" t="s">
        <v>212</v>
      </c>
      <c r="C113" s="29">
        <v>4987141888</v>
      </c>
      <c r="D113" s="30">
        <v>28001951</v>
      </c>
      <c r="E113" s="30">
        <v>28001951</v>
      </c>
      <c r="F113" s="30">
        <f t="shared" ref="F113:F114" si="73">+C113+D113-E113</f>
        <v>4987141888</v>
      </c>
      <c r="G113" s="30">
        <v>0</v>
      </c>
      <c r="H113" s="31">
        <v>4987141888</v>
      </c>
      <c r="I113" s="12"/>
      <c r="J113" s="25">
        <f t="shared" si="47"/>
        <v>0</v>
      </c>
    </row>
    <row r="114" spans="1:10" x14ac:dyDescent="0.25">
      <c r="A114" s="27" t="s">
        <v>213</v>
      </c>
      <c r="B114" s="28" t="s">
        <v>158</v>
      </c>
      <c r="C114" s="29">
        <v>75405433</v>
      </c>
      <c r="D114" s="30">
        <v>294993091</v>
      </c>
      <c r="E114" s="30">
        <v>0</v>
      </c>
      <c r="F114" s="30">
        <f t="shared" si="73"/>
        <v>370398524</v>
      </c>
      <c r="G114" s="30">
        <v>0</v>
      </c>
      <c r="H114" s="31">
        <v>370398524</v>
      </c>
      <c r="I114" s="12"/>
      <c r="J114" s="25">
        <f t="shared" si="47"/>
        <v>0</v>
      </c>
    </row>
    <row r="115" spans="1:10" s="26" customFormat="1" x14ac:dyDescent="0.25">
      <c r="A115" s="19" t="s">
        <v>214</v>
      </c>
      <c r="B115" s="20" t="s">
        <v>215</v>
      </c>
      <c r="C115" s="21">
        <f t="shared" ref="C115:H115" si="74">C116+C121+C126+C131+C136+C138+C140</f>
        <v>30946145406</v>
      </c>
      <c r="D115" s="22">
        <f t="shared" si="74"/>
        <v>14045911455</v>
      </c>
      <c r="E115" s="22">
        <f t="shared" si="74"/>
        <v>827341100</v>
      </c>
      <c r="F115" s="22">
        <f t="shared" si="74"/>
        <v>44164715761</v>
      </c>
      <c r="G115" s="22">
        <f t="shared" si="74"/>
        <v>0</v>
      </c>
      <c r="H115" s="23">
        <f t="shared" si="74"/>
        <v>44164715761</v>
      </c>
      <c r="I115" s="24"/>
      <c r="J115" s="25">
        <f t="shared" si="47"/>
        <v>0</v>
      </c>
    </row>
    <row r="116" spans="1:10" s="26" customFormat="1" x14ac:dyDescent="0.25">
      <c r="A116" s="19" t="s">
        <v>216</v>
      </c>
      <c r="B116" s="20" t="s">
        <v>217</v>
      </c>
      <c r="C116" s="21">
        <f t="shared" ref="C116" si="75">SUM(C117:C120)</f>
        <v>10676540346</v>
      </c>
      <c r="D116" s="22">
        <f t="shared" ref="D116:H116" si="76">SUM(D117:D120)</f>
        <v>5839259594</v>
      </c>
      <c r="E116" s="22">
        <f t="shared" si="76"/>
        <v>670130725</v>
      </c>
      <c r="F116" s="22">
        <f t="shared" si="76"/>
        <v>15845669215</v>
      </c>
      <c r="G116" s="22">
        <f t="shared" si="76"/>
        <v>0</v>
      </c>
      <c r="H116" s="23">
        <f t="shared" si="76"/>
        <v>15845669215</v>
      </c>
      <c r="I116" s="24"/>
      <c r="J116" s="25">
        <f t="shared" si="47"/>
        <v>0</v>
      </c>
    </row>
    <row r="117" spans="1:10" x14ac:dyDescent="0.25">
      <c r="A117" s="27" t="s">
        <v>218</v>
      </c>
      <c r="B117" s="28" t="s">
        <v>99</v>
      </c>
      <c r="C117" s="29">
        <v>4017280</v>
      </c>
      <c r="D117" s="30">
        <v>1944850</v>
      </c>
      <c r="E117" s="30">
        <v>0</v>
      </c>
      <c r="F117" s="30">
        <f t="shared" ref="F117:F120" si="77">+C117+D117-E117</f>
        <v>5962130</v>
      </c>
      <c r="G117" s="30">
        <v>0</v>
      </c>
      <c r="H117" s="31">
        <v>5962130</v>
      </c>
      <c r="I117" s="12"/>
      <c r="J117" s="25">
        <f t="shared" si="47"/>
        <v>0</v>
      </c>
    </row>
    <row r="118" spans="1:10" x14ac:dyDescent="0.25">
      <c r="A118" s="27" t="s">
        <v>219</v>
      </c>
      <c r="B118" s="28" t="s">
        <v>101</v>
      </c>
      <c r="C118" s="29">
        <v>7443623565</v>
      </c>
      <c r="D118" s="30">
        <v>3881527839</v>
      </c>
      <c r="E118" s="30">
        <v>385462720</v>
      </c>
      <c r="F118" s="30">
        <f t="shared" si="77"/>
        <v>10939688684</v>
      </c>
      <c r="G118" s="30">
        <v>0</v>
      </c>
      <c r="H118" s="31">
        <v>10939688684</v>
      </c>
      <c r="I118" s="12"/>
      <c r="J118" s="25">
        <f t="shared" si="47"/>
        <v>0</v>
      </c>
    </row>
    <row r="119" spans="1:10" x14ac:dyDescent="0.25">
      <c r="A119" s="27" t="s">
        <v>220</v>
      </c>
      <c r="B119" s="28" t="s">
        <v>103</v>
      </c>
      <c r="C119" s="29">
        <v>2946307543</v>
      </c>
      <c r="D119" s="30">
        <v>1465249348</v>
      </c>
      <c r="E119" s="30">
        <v>2128010</v>
      </c>
      <c r="F119" s="30">
        <f t="shared" si="77"/>
        <v>4409428881</v>
      </c>
      <c r="G119" s="30">
        <v>0</v>
      </c>
      <c r="H119" s="31">
        <v>4409428881</v>
      </c>
      <c r="I119" s="12"/>
      <c r="J119" s="25">
        <f t="shared" si="47"/>
        <v>0</v>
      </c>
    </row>
    <row r="120" spans="1:10" x14ac:dyDescent="0.25">
      <c r="A120" s="27" t="s">
        <v>221</v>
      </c>
      <c r="B120" s="28" t="s">
        <v>105</v>
      </c>
      <c r="C120" s="29">
        <v>282591958</v>
      </c>
      <c r="D120" s="30">
        <v>490537557</v>
      </c>
      <c r="E120" s="30">
        <v>282539995</v>
      </c>
      <c r="F120" s="30">
        <f t="shared" si="77"/>
        <v>490589520</v>
      </c>
      <c r="G120" s="30">
        <v>0</v>
      </c>
      <c r="H120" s="31">
        <v>490589520</v>
      </c>
      <c r="I120" s="12"/>
      <c r="J120" s="25">
        <f t="shared" si="47"/>
        <v>0</v>
      </c>
    </row>
    <row r="121" spans="1:10" s="26" customFormat="1" x14ac:dyDescent="0.25">
      <c r="A121" s="19" t="s">
        <v>222</v>
      </c>
      <c r="B121" s="20" t="s">
        <v>223</v>
      </c>
      <c r="C121" s="21">
        <f t="shared" ref="C121" si="78">SUM(C122:C125)</f>
        <v>67163561</v>
      </c>
      <c r="D121" s="22">
        <f t="shared" ref="D121:H121" si="79">SUM(D122:D125)</f>
        <v>24252086</v>
      </c>
      <c r="E121" s="22">
        <f t="shared" si="79"/>
        <v>0</v>
      </c>
      <c r="F121" s="22">
        <f t="shared" si="79"/>
        <v>91415647</v>
      </c>
      <c r="G121" s="22">
        <f t="shared" si="79"/>
        <v>0</v>
      </c>
      <c r="H121" s="23">
        <f t="shared" si="79"/>
        <v>91415647</v>
      </c>
      <c r="I121" s="24"/>
      <c r="J121" s="25">
        <f t="shared" si="47"/>
        <v>0</v>
      </c>
    </row>
    <row r="122" spans="1:10" x14ac:dyDescent="0.25">
      <c r="A122" s="27" t="s">
        <v>224</v>
      </c>
      <c r="B122" s="28" t="s">
        <v>225</v>
      </c>
      <c r="C122" s="29">
        <v>84986</v>
      </c>
      <c r="D122" s="30">
        <v>41228</v>
      </c>
      <c r="E122" s="30">
        <v>0</v>
      </c>
      <c r="F122" s="30">
        <f t="shared" ref="F122:F125" si="80">+C122+D122-E122</f>
        <v>126214</v>
      </c>
      <c r="G122" s="30">
        <v>0</v>
      </c>
      <c r="H122" s="31">
        <v>126214</v>
      </c>
      <c r="I122" s="12"/>
      <c r="J122" s="25">
        <f t="shared" si="47"/>
        <v>0</v>
      </c>
    </row>
    <row r="123" spans="1:10" x14ac:dyDescent="0.25">
      <c r="A123" s="27" t="s">
        <v>226</v>
      </c>
      <c r="B123" s="28" t="s">
        <v>99</v>
      </c>
      <c r="C123" s="29">
        <v>151903</v>
      </c>
      <c r="D123" s="30">
        <v>128153</v>
      </c>
      <c r="E123" s="30">
        <v>0</v>
      </c>
      <c r="F123" s="30">
        <f t="shared" si="80"/>
        <v>280056</v>
      </c>
      <c r="G123" s="30">
        <v>0</v>
      </c>
      <c r="H123" s="31">
        <v>280056</v>
      </c>
      <c r="I123" s="12"/>
      <c r="J123" s="25">
        <f t="shared" si="47"/>
        <v>0</v>
      </c>
    </row>
    <row r="124" spans="1:10" x14ac:dyDescent="0.25">
      <c r="A124" s="27" t="s">
        <v>227</v>
      </c>
      <c r="B124" s="28" t="s">
        <v>101</v>
      </c>
      <c r="C124" s="29">
        <v>40235242</v>
      </c>
      <c r="D124" s="30">
        <v>21632551</v>
      </c>
      <c r="E124" s="30">
        <v>0</v>
      </c>
      <c r="F124" s="30">
        <f t="shared" si="80"/>
        <v>61867793</v>
      </c>
      <c r="G124" s="30">
        <v>0</v>
      </c>
      <c r="H124" s="31">
        <v>61867793</v>
      </c>
      <c r="I124" s="12"/>
      <c r="J124" s="25">
        <f t="shared" si="47"/>
        <v>0</v>
      </c>
    </row>
    <row r="125" spans="1:10" x14ac:dyDescent="0.25">
      <c r="A125" s="27" t="s">
        <v>228</v>
      </c>
      <c r="B125" s="28" t="s">
        <v>103</v>
      </c>
      <c r="C125" s="29">
        <v>26691430</v>
      </c>
      <c r="D125" s="30">
        <v>2450154</v>
      </c>
      <c r="E125" s="30">
        <v>0</v>
      </c>
      <c r="F125" s="30">
        <f t="shared" si="80"/>
        <v>29141584</v>
      </c>
      <c r="G125" s="30">
        <v>0</v>
      </c>
      <c r="H125" s="31">
        <v>29141584</v>
      </c>
      <c r="I125" s="12"/>
      <c r="J125" s="25">
        <f t="shared" si="47"/>
        <v>0</v>
      </c>
    </row>
    <row r="126" spans="1:10" s="26" customFormat="1" x14ac:dyDescent="0.25">
      <c r="A126" s="19" t="s">
        <v>229</v>
      </c>
      <c r="B126" s="20" t="s">
        <v>178</v>
      </c>
      <c r="C126" s="21">
        <f t="shared" ref="C126" si="81">SUM(C127:C130)</f>
        <v>18308073486</v>
      </c>
      <c r="D126" s="22">
        <f t="shared" ref="D126:H126" si="82">SUM(D127:D130)</f>
        <v>7702222940</v>
      </c>
      <c r="E126" s="22">
        <f t="shared" si="82"/>
        <v>164</v>
      </c>
      <c r="F126" s="22">
        <f t="shared" si="82"/>
        <v>26010296262</v>
      </c>
      <c r="G126" s="22">
        <f t="shared" si="82"/>
        <v>0</v>
      </c>
      <c r="H126" s="23">
        <f t="shared" si="82"/>
        <v>26010296262</v>
      </c>
      <c r="I126" s="24"/>
      <c r="J126" s="25">
        <f t="shared" si="47"/>
        <v>0</v>
      </c>
    </row>
    <row r="127" spans="1:10" x14ac:dyDescent="0.25">
      <c r="A127" s="27" t="s">
        <v>230</v>
      </c>
      <c r="B127" s="28" t="s">
        <v>180</v>
      </c>
      <c r="C127" s="29">
        <v>985903</v>
      </c>
      <c r="D127" s="30">
        <v>375547</v>
      </c>
      <c r="E127" s="30">
        <v>11</v>
      </c>
      <c r="F127" s="30">
        <v>1361439</v>
      </c>
      <c r="G127" s="30">
        <v>0</v>
      </c>
      <c r="H127" s="31">
        <v>1361439</v>
      </c>
      <c r="I127" s="12"/>
      <c r="J127" s="25">
        <f t="shared" si="47"/>
        <v>0</v>
      </c>
    </row>
    <row r="128" spans="1:10" x14ac:dyDescent="0.25">
      <c r="A128" s="27" t="s">
        <v>231</v>
      </c>
      <c r="B128" s="28" t="s">
        <v>232</v>
      </c>
      <c r="C128" s="29">
        <v>3268067203</v>
      </c>
      <c r="D128" s="30">
        <v>735564574</v>
      </c>
      <c r="E128" s="30">
        <v>0</v>
      </c>
      <c r="F128" s="30">
        <f t="shared" ref="F128:F130" si="83">+C128+D128-E128</f>
        <v>4003631777</v>
      </c>
      <c r="G128" s="30">
        <v>0</v>
      </c>
      <c r="H128" s="31">
        <v>4003631777</v>
      </c>
      <c r="I128" s="12"/>
      <c r="J128" s="25">
        <f t="shared" si="47"/>
        <v>0</v>
      </c>
    </row>
    <row r="129" spans="1:10" x14ac:dyDescent="0.25">
      <c r="A129" s="27" t="s">
        <v>233</v>
      </c>
      <c r="B129" s="28" t="s">
        <v>234</v>
      </c>
      <c r="C129" s="29">
        <v>15039020380</v>
      </c>
      <c r="D129" s="30">
        <v>6966282666</v>
      </c>
      <c r="E129" s="30">
        <v>0</v>
      </c>
      <c r="F129" s="30">
        <f t="shared" si="83"/>
        <v>22005303046</v>
      </c>
      <c r="G129" s="30">
        <v>0</v>
      </c>
      <c r="H129" s="31">
        <v>22005303046</v>
      </c>
      <c r="I129" s="12"/>
      <c r="J129" s="25">
        <f t="shared" si="47"/>
        <v>0</v>
      </c>
    </row>
    <row r="130" spans="1:10" x14ac:dyDescent="0.25">
      <c r="A130" s="27" t="s">
        <v>235</v>
      </c>
      <c r="B130" s="28" t="s">
        <v>186</v>
      </c>
      <c r="C130" s="29">
        <v>0</v>
      </c>
      <c r="D130" s="30">
        <v>153</v>
      </c>
      <c r="E130" s="30">
        <v>153</v>
      </c>
      <c r="F130" s="30">
        <f t="shared" si="83"/>
        <v>0</v>
      </c>
      <c r="G130" s="30">
        <v>0</v>
      </c>
      <c r="H130" s="31">
        <v>0</v>
      </c>
      <c r="I130" s="12"/>
      <c r="J130" s="25">
        <f t="shared" si="47"/>
        <v>0</v>
      </c>
    </row>
    <row r="131" spans="1:10" s="26" customFormat="1" x14ac:dyDescent="0.25">
      <c r="A131" s="19" t="s">
        <v>236</v>
      </c>
      <c r="B131" s="20" t="s">
        <v>162</v>
      </c>
      <c r="C131" s="21">
        <f t="shared" ref="C131" si="84">SUM(C132:C135)</f>
        <v>536919535</v>
      </c>
      <c r="D131" s="22">
        <f t="shared" ref="D131:H131" si="85">SUM(D132:D135)</f>
        <v>423831375</v>
      </c>
      <c r="E131" s="22">
        <f t="shared" si="85"/>
        <v>157191813</v>
      </c>
      <c r="F131" s="22">
        <f t="shared" si="85"/>
        <v>803559097</v>
      </c>
      <c r="G131" s="22">
        <f t="shared" si="85"/>
        <v>0</v>
      </c>
      <c r="H131" s="23">
        <f t="shared" si="85"/>
        <v>803559097</v>
      </c>
      <c r="I131" s="24"/>
      <c r="J131" s="25">
        <f t="shared" si="47"/>
        <v>0</v>
      </c>
    </row>
    <row r="132" spans="1:10" ht="26.25" x14ac:dyDescent="0.25">
      <c r="A132" s="27" t="s">
        <v>237</v>
      </c>
      <c r="B132" s="28" t="s">
        <v>238</v>
      </c>
      <c r="C132" s="29">
        <v>268539263</v>
      </c>
      <c r="D132" s="30">
        <v>97515776</v>
      </c>
      <c r="E132" s="30">
        <v>0</v>
      </c>
      <c r="F132" s="30">
        <f t="shared" ref="F132:F135" si="86">+C132+D132-E132</f>
        <v>366055039</v>
      </c>
      <c r="G132" s="30">
        <v>0</v>
      </c>
      <c r="H132" s="31">
        <v>366055039</v>
      </c>
      <c r="I132" s="12"/>
      <c r="J132" s="25">
        <f t="shared" si="47"/>
        <v>0</v>
      </c>
    </row>
    <row r="133" spans="1:10" ht="26.25" x14ac:dyDescent="0.25">
      <c r="A133" s="27" t="s">
        <v>239</v>
      </c>
      <c r="B133" s="28" t="s">
        <v>240</v>
      </c>
      <c r="C133" s="29">
        <v>28476360</v>
      </c>
      <c r="D133" s="30">
        <v>62029804</v>
      </c>
      <c r="E133" s="30">
        <v>47635161</v>
      </c>
      <c r="F133" s="30">
        <f t="shared" si="86"/>
        <v>42871003</v>
      </c>
      <c r="G133" s="30">
        <v>0</v>
      </c>
      <c r="H133" s="31">
        <v>42871003</v>
      </c>
      <c r="I133" s="12"/>
      <c r="J133" s="25">
        <f t="shared" si="47"/>
        <v>0</v>
      </c>
    </row>
    <row r="134" spans="1:10" ht="26.25" x14ac:dyDescent="0.25">
      <c r="A134" s="27" t="s">
        <v>241</v>
      </c>
      <c r="B134" s="28" t="s">
        <v>242</v>
      </c>
      <c r="C134" s="29">
        <v>146757543</v>
      </c>
      <c r="D134" s="30">
        <v>184716607</v>
      </c>
      <c r="E134" s="30">
        <v>47635161</v>
      </c>
      <c r="F134" s="30">
        <f t="shared" si="86"/>
        <v>283838989</v>
      </c>
      <c r="G134" s="30">
        <v>0</v>
      </c>
      <c r="H134" s="31">
        <v>283838989</v>
      </c>
      <c r="I134" s="12"/>
      <c r="J134" s="25">
        <f t="shared" si="47"/>
        <v>0</v>
      </c>
    </row>
    <row r="135" spans="1:10" x14ac:dyDescent="0.25">
      <c r="A135" s="27" t="s">
        <v>243</v>
      </c>
      <c r="B135" s="28" t="s">
        <v>244</v>
      </c>
      <c r="C135" s="29">
        <v>93146369</v>
      </c>
      <c r="D135" s="30">
        <v>79569188</v>
      </c>
      <c r="E135" s="30">
        <v>61921491</v>
      </c>
      <c r="F135" s="30">
        <f t="shared" si="86"/>
        <v>110794066</v>
      </c>
      <c r="G135" s="30">
        <v>0</v>
      </c>
      <c r="H135" s="31">
        <v>110794066</v>
      </c>
      <c r="I135" s="12"/>
      <c r="J135" s="25">
        <f t="shared" si="47"/>
        <v>0</v>
      </c>
    </row>
    <row r="136" spans="1:10" s="26" customFormat="1" x14ac:dyDescent="0.25">
      <c r="A136" s="19" t="s">
        <v>245</v>
      </c>
      <c r="B136" s="20" t="s">
        <v>246</v>
      </c>
      <c r="C136" s="21">
        <f t="shared" ref="C136:H136" si="87">SUM(C137)</f>
        <v>2504379</v>
      </c>
      <c r="D136" s="22">
        <f t="shared" si="87"/>
        <v>1184900</v>
      </c>
      <c r="E136" s="22">
        <f t="shared" si="87"/>
        <v>0</v>
      </c>
      <c r="F136" s="22">
        <f t="shared" si="87"/>
        <v>3689279</v>
      </c>
      <c r="G136" s="22">
        <f t="shared" si="87"/>
        <v>0</v>
      </c>
      <c r="H136" s="23">
        <f t="shared" si="87"/>
        <v>3689279</v>
      </c>
      <c r="I136" s="24"/>
      <c r="J136" s="25">
        <f t="shared" si="47"/>
        <v>0</v>
      </c>
    </row>
    <row r="137" spans="1:10" x14ac:dyDescent="0.25">
      <c r="A137" s="27" t="s">
        <v>247</v>
      </c>
      <c r="B137" s="28" t="s">
        <v>248</v>
      </c>
      <c r="C137" s="29">
        <v>2504379</v>
      </c>
      <c r="D137" s="30">
        <v>1184900</v>
      </c>
      <c r="E137" s="30">
        <v>0</v>
      </c>
      <c r="F137" s="30">
        <f>+C137+D137-E137</f>
        <v>3689279</v>
      </c>
      <c r="G137" s="30">
        <v>0</v>
      </c>
      <c r="H137" s="31">
        <v>3689279</v>
      </c>
      <c r="I137" s="12"/>
      <c r="J137" s="25">
        <f t="shared" si="47"/>
        <v>0</v>
      </c>
    </row>
    <row r="138" spans="1:10" s="26" customFormat="1" x14ac:dyDescent="0.25">
      <c r="A138" s="19" t="s">
        <v>249</v>
      </c>
      <c r="B138" s="20" t="s">
        <v>188</v>
      </c>
      <c r="C138" s="21">
        <f t="shared" ref="C138:H138" si="88">SUM(C139)</f>
        <v>1354838742</v>
      </c>
      <c r="D138" s="22">
        <f t="shared" si="88"/>
        <v>55132963</v>
      </c>
      <c r="E138" s="22">
        <f t="shared" si="88"/>
        <v>0</v>
      </c>
      <c r="F138" s="22">
        <f t="shared" si="88"/>
        <v>1409971705</v>
      </c>
      <c r="G138" s="22">
        <f t="shared" si="88"/>
        <v>0</v>
      </c>
      <c r="H138" s="23">
        <f t="shared" si="88"/>
        <v>1409971705</v>
      </c>
      <c r="I138" s="24"/>
      <c r="J138" s="25">
        <f t="shared" si="47"/>
        <v>0</v>
      </c>
    </row>
    <row r="139" spans="1:10" x14ac:dyDescent="0.25">
      <c r="A139" s="27" t="s">
        <v>250</v>
      </c>
      <c r="B139" s="28" t="s">
        <v>251</v>
      </c>
      <c r="C139" s="29">
        <v>1354838742</v>
      </c>
      <c r="D139" s="30">
        <v>55132963</v>
      </c>
      <c r="E139" s="30">
        <v>0</v>
      </c>
      <c r="F139" s="30">
        <f>+C139+D139-E139</f>
        <v>1409971705</v>
      </c>
      <c r="G139" s="30">
        <v>0</v>
      </c>
      <c r="H139" s="31">
        <v>1409971705</v>
      </c>
      <c r="I139" s="12"/>
      <c r="J139" s="25">
        <f t="shared" ref="J139:J170" si="89">+G139+H139-F139</f>
        <v>0</v>
      </c>
    </row>
    <row r="140" spans="1:10" s="26" customFormat="1" x14ac:dyDescent="0.25">
      <c r="A140" s="19" t="s">
        <v>252</v>
      </c>
      <c r="B140" s="20" t="s">
        <v>253</v>
      </c>
      <c r="C140" s="21">
        <f t="shared" ref="C140:H140" si="90">SUM(C141)</f>
        <v>105357</v>
      </c>
      <c r="D140" s="22">
        <f t="shared" si="90"/>
        <v>27597</v>
      </c>
      <c r="E140" s="22">
        <f t="shared" si="90"/>
        <v>18398</v>
      </c>
      <c r="F140" s="22">
        <f t="shared" si="90"/>
        <v>114556</v>
      </c>
      <c r="G140" s="22">
        <f t="shared" si="90"/>
        <v>0</v>
      </c>
      <c r="H140" s="23">
        <f t="shared" si="90"/>
        <v>114556</v>
      </c>
      <c r="I140" s="24"/>
      <c r="J140" s="25">
        <f t="shared" si="89"/>
        <v>0</v>
      </c>
    </row>
    <row r="141" spans="1:10" x14ac:dyDescent="0.25">
      <c r="A141" s="27" t="s">
        <v>254</v>
      </c>
      <c r="B141" s="28" t="s">
        <v>255</v>
      </c>
      <c r="C141" s="29">
        <v>105357</v>
      </c>
      <c r="D141" s="30">
        <v>27597</v>
      </c>
      <c r="E141" s="30">
        <v>18398</v>
      </c>
      <c r="F141" s="30">
        <f>+C141+D141-E141</f>
        <v>114556</v>
      </c>
      <c r="G141" s="30">
        <v>0</v>
      </c>
      <c r="H141" s="31">
        <v>114556</v>
      </c>
      <c r="I141" s="12"/>
      <c r="J141" s="25">
        <f t="shared" si="89"/>
        <v>0</v>
      </c>
    </row>
    <row r="142" spans="1:10" s="26" customFormat="1" x14ac:dyDescent="0.25">
      <c r="A142" s="19" t="s">
        <v>256</v>
      </c>
      <c r="B142" s="20" t="s">
        <v>257</v>
      </c>
      <c r="C142" s="21">
        <f t="shared" ref="C142:H142" si="91">C143+C149</f>
        <v>0</v>
      </c>
      <c r="D142" s="22">
        <f t="shared" si="91"/>
        <v>704631660</v>
      </c>
      <c r="E142" s="22">
        <f t="shared" si="91"/>
        <v>704631660</v>
      </c>
      <c r="F142" s="22">
        <f t="shared" si="91"/>
        <v>0</v>
      </c>
      <c r="G142" s="22">
        <f t="shared" si="91"/>
        <v>0</v>
      </c>
      <c r="H142" s="23">
        <f t="shared" si="91"/>
        <v>0</v>
      </c>
      <c r="I142" s="24"/>
      <c r="J142" s="25">
        <f t="shared" si="89"/>
        <v>0</v>
      </c>
    </row>
    <row r="143" spans="1:10" s="26" customFormat="1" x14ac:dyDescent="0.25">
      <c r="A143" s="19" t="s">
        <v>258</v>
      </c>
      <c r="B143" s="20" t="s">
        <v>259</v>
      </c>
      <c r="C143" s="21">
        <f t="shared" ref="C143:H143" si="92">+C144+C147</f>
        <v>5690975720</v>
      </c>
      <c r="D143" s="22">
        <f t="shared" si="92"/>
        <v>353912879</v>
      </c>
      <c r="E143" s="22">
        <f t="shared" si="92"/>
        <v>350718781</v>
      </c>
      <c r="F143" s="22">
        <f t="shared" si="92"/>
        <v>5694169818</v>
      </c>
      <c r="G143" s="22">
        <f t="shared" si="92"/>
        <v>0</v>
      </c>
      <c r="H143" s="23">
        <f t="shared" si="92"/>
        <v>5694169818</v>
      </c>
      <c r="I143" s="24"/>
      <c r="J143" s="25">
        <f t="shared" si="89"/>
        <v>0</v>
      </c>
    </row>
    <row r="144" spans="1:10" s="26" customFormat="1" x14ac:dyDescent="0.25">
      <c r="A144" s="19" t="s">
        <v>260</v>
      </c>
      <c r="B144" s="20" t="s">
        <v>261</v>
      </c>
      <c r="C144" s="21">
        <f t="shared" ref="C144" si="93">SUM(C145:C146)</f>
        <v>5063550302</v>
      </c>
      <c r="D144" s="22">
        <f t="shared" ref="D144:H144" si="94">SUM(D145:D146)</f>
        <v>319731383</v>
      </c>
      <c r="E144" s="22">
        <f t="shared" si="94"/>
        <v>309065243</v>
      </c>
      <c r="F144" s="22">
        <f t="shared" si="94"/>
        <v>5074216442</v>
      </c>
      <c r="G144" s="22">
        <f t="shared" si="94"/>
        <v>0</v>
      </c>
      <c r="H144" s="23">
        <f t="shared" si="94"/>
        <v>5074216442</v>
      </c>
      <c r="I144" s="24"/>
      <c r="J144" s="25">
        <f t="shared" si="89"/>
        <v>0</v>
      </c>
    </row>
    <row r="145" spans="1:10" x14ac:dyDescent="0.25">
      <c r="A145" s="27" t="s">
        <v>262</v>
      </c>
      <c r="B145" s="28" t="s">
        <v>263</v>
      </c>
      <c r="C145" s="29">
        <v>900765903</v>
      </c>
      <c r="D145" s="30">
        <v>76496560</v>
      </c>
      <c r="E145" s="30">
        <v>100014445</v>
      </c>
      <c r="F145" s="30">
        <f t="shared" ref="F145:F146" si="95">+C145+D145-E145</f>
        <v>877248018</v>
      </c>
      <c r="G145" s="30">
        <v>0</v>
      </c>
      <c r="H145" s="31">
        <v>877248018</v>
      </c>
      <c r="I145" s="12"/>
      <c r="J145" s="25">
        <f t="shared" si="89"/>
        <v>0</v>
      </c>
    </row>
    <row r="146" spans="1:10" x14ac:dyDescent="0.25">
      <c r="A146" s="27" t="s">
        <v>264</v>
      </c>
      <c r="B146" s="28" t="s">
        <v>265</v>
      </c>
      <c r="C146" s="29">
        <v>4162784399</v>
      </c>
      <c r="D146" s="30">
        <v>243234823</v>
      </c>
      <c r="E146" s="30">
        <v>209050798</v>
      </c>
      <c r="F146" s="30">
        <f t="shared" si="95"/>
        <v>4196968424</v>
      </c>
      <c r="G146" s="30">
        <v>0</v>
      </c>
      <c r="H146" s="31">
        <v>4196968424</v>
      </c>
      <c r="I146" s="12"/>
      <c r="J146" s="25">
        <f t="shared" si="89"/>
        <v>0</v>
      </c>
    </row>
    <row r="147" spans="1:10" s="26" customFormat="1" x14ac:dyDescent="0.25">
      <c r="A147" s="19" t="s">
        <v>266</v>
      </c>
      <c r="B147" s="20" t="s">
        <v>267</v>
      </c>
      <c r="C147" s="21">
        <f t="shared" ref="C147:H147" si="96">SUM(C148)</f>
        <v>627425418</v>
      </c>
      <c r="D147" s="22">
        <f t="shared" si="96"/>
        <v>34181496</v>
      </c>
      <c r="E147" s="22">
        <f t="shared" si="96"/>
        <v>41653538</v>
      </c>
      <c r="F147" s="22">
        <f t="shared" si="96"/>
        <v>619953376</v>
      </c>
      <c r="G147" s="22">
        <f t="shared" si="96"/>
        <v>0</v>
      </c>
      <c r="H147" s="23">
        <f t="shared" si="96"/>
        <v>619953376</v>
      </c>
      <c r="I147" s="24"/>
      <c r="J147" s="25">
        <f t="shared" si="89"/>
        <v>0</v>
      </c>
    </row>
    <row r="148" spans="1:10" x14ac:dyDescent="0.25">
      <c r="A148" s="27" t="s">
        <v>268</v>
      </c>
      <c r="B148" s="28" t="s">
        <v>269</v>
      </c>
      <c r="C148" s="29">
        <v>627425418</v>
      </c>
      <c r="D148" s="30">
        <v>34181496</v>
      </c>
      <c r="E148" s="30">
        <v>41653538</v>
      </c>
      <c r="F148" s="30">
        <f>+C148+D148-E148</f>
        <v>619953376</v>
      </c>
      <c r="G148" s="30">
        <v>0</v>
      </c>
      <c r="H148" s="31">
        <v>619953376</v>
      </c>
      <c r="I148" s="12"/>
      <c r="J148" s="25">
        <f t="shared" si="89"/>
        <v>0</v>
      </c>
    </row>
    <row r="149" spans="1:10" s="26" customFormat="1" x14ac:dyDescent="0.25">
      <c r="A149" s="19" t="s">
        <v>270</v>
      </c>
      <c r="B149" s="20" t="s">
        <v>271</v>
      </c>
      <c r="C149" s="21">
        <f t="shared" ref="C149:H149" si="97">C150</f>
        <v>-5690975720</v>
      </c>
      <c r="D149" s="22">
        <f t="shared" si="97"/>
        <v>350718781</v>
      </c>
      <c r="E149" s="22">
        <f t="shared" si="97"/>
        <v>353912879</v>
      </c>
      <c r="F149" s="22">
        <f t="shared" si="97"/>
        <v>-5694169818</v>
      </c>
      <c r="G149" s="22">
        <f t="shared" si="97"/>
        <v>0</v>
      </c>
      <c r="H149" s="23">
        <f t="shared" si="97"/>
        <v>-5694169818</v>
      </c>
      <c r="I149" s="24"/>
      <c r="J149" s="25">
        <f t="shared" si="89"/>
        <v>0</v>
      </c>
    </row>
    <row r="150" spans="1:10" s="26" customFormat="1" x14ac:dyDescent="0.25">
      <c r="A150" s="19" t="s">
        <v>272</v>
      </c>
      <c r="B150" s="20" t="s">
        <v>273</v>
      </c>
      <c r="C150" s="21">
        <f t="shared" ref="C150:H150" si="98">SUM(C151:C152)</f>
        <v>-5690975720</v>
      </c>
      <c r="D150" s="22">
        <f t="shared" si="98"/>
        <v>350718781</v>
      </c>
      <c r="E150" s="22">
        <f t="shared" si="98"/>
        <v>353912879</v>
      </c>
      <c r="F150" s="22">
        <f t="shared" si="98"/>
        <v>-5694169818</v>
      </c>
      <c r="G150" s="22">
        <f t="shared" si="98"/>
        <v>0</v>
      </c>
      <c r="H150" s="23">
        <f t="shared" si="98"/>
        <v>-5694169818</v>
      </c>
      <c r="I150" s="24"/>
      <c r="J150" s="25">
        <f t="shared" si="89"/>
        <v>0</v>
      </c>
    </row>
    <row r="151" spans="1:10" x14ac:dyDescent="0.25">
      <c r="A151" s="27" t="s">
        <v>274</v>
      </c>
      <c r="B151" s="28" t="s">
        <v>275</v>
      </c>
      <c r="C151" s="29">
        <v>-5063550302</v>
      </c>
      <c r="D151" s="30">
        <v>309065243</v>
      </c>
      <c r="E151" s="30">
        <v>319731383</v>
      </c>
      <c r="F151" s="30">
        <f t="shared" ref="F151:F152" si="99">+C151+D151-E151</f>
        <v>-5074216442</v>
      </c>
      <c r="G151" s="30">
        <v>0</v>
      </c>
      <c r="H151" s="31">
        <v>-5074216442</v>
      </c>
      <c r="I151" s="12"/>
      <c r="J151" s="25">
        <f t="shared" si="89"/>
        <v>0</v>
      </c>
    </row>
    <row r="152" spans="1:10" x14ac:dyDescent="0.25">
      <c r="A152" s="27" t="s">
        <v>276</v>
      </c>
      <c r="B152" s="28" t="s">
        <v>269</v>
      </c>
      <c r="C152" s="29">
        <v>-627425418</v>
      </c>
      <c r="D152" s="30">
        <v>41653538</v>
      </c>
      <c r="E152" s="30">
        <v>34181496</v>
      </c>
      <c r="F152" s="30">
        <f t="shared" si="99"/>
        <v>-619953376</v>
      </c>
      <c r="G152" s="30">
        <v>0</v>
      </c>
      <c r="H152" s="31">
        <v>-619953376</v>
      </c>
      <c r="I152" s="12"/>
      <c r="J152" s="25">
        <f t="shared" si="89"/>
        <v>0</v>
      </c>
    </row>
    <row r="153" spans="1:10" s="26" customFormat="1" x14ac:dyDescent="0.25">
      <c r="A153" s="19" t="s">
        <v>277</v>
      </c>
      <c r="B153" s="20" t="s">
        <v>278</v>
      </c>
      <c r="C153" s="21">
        <f t="shared" ref="C153:H153" si="100">+C154+C158+C165</f>
        <v>0</v>
      </c>
      <c r="D153" s="22">
        <f t="shared" si="100"/>
        <v>24253761171</v>
      </c>
      <c r="E153" s="22">
        <f t="shared" si="100"/>
        <v>24253761171</v>
      </c>
      <c r="F153" s="22">
        <f t="shared" si="100"/>
        <v>0</v>
      </c>
      <c r="G153" s="22">
        <f t="shared" si="100"/>
        <v>0</v>
      </c>
      <c r="H153" s="23">
        <f t="shared" si="100"/>
        <v>0</v>
      </c>
      <c r="I153" s="24"/>
      <c r="J153" s="25">
        <f t="shared" si="89"/>
        <v>0</v>
      </c>
    </row>
    <row r="154" spans="1:10" s="26" customFormat="1" x14ac:dyDescent="0.25">
      <c r="A154" s="19" t="s">
        <v>279</v>
      </c>
      <c r="B154" s="20" t="s">
        <v>280</v>
      </c>
      <c r="C154" s="21">
        <f t="shared" ref="C154:H154" si="101">C155</f>
        <v>5064657079</v>
      </c>
      <c r="D154" s="22">
        <f t="shared" si="101"/>
        <v>309321323</v>
      </c>
      <c r="E154" s="22">
        <f t="shared" si="101"/>
        <v>318792635</v>
      </c>
      <c r="F154" s="22">
        <f t="shared" si="101"/>
        <v>5074128391</v>
      </c>
      <c r="G154" s="22">
        <f t="shared" si="101"/>
        <v>0</v>
      </c>
      <c r="H154" s="23">
        <f t="shared" si="101"/>
        <v>5074128391</v>
      </c>
      <c r="I154" s="24"/>
      <c r="J154" s="25">
        <f t="shared" si="89"/>
        <v>0</v>
      </c>
    </row>
    <row r="155" spans="1:10" s="26" customFormat="1" x14ac:dyDescent="0.25">
      <c r="A155" s="19" t="s">
        <v>281</v>
      </c>
      <c r="B155" s="20" t="s">
        <v>282</v>
      </c>
      <c r="C155" s="21">
        <f t="shared" ref="C155" si="102">SUM(C156:C157)</f>
        <v>5064657079</v>
      </c>
      <c r="D155" s="22">
        <f t="shared" ref="D155:H155" si="103">SUM(D156:D157)</f>
        <v>309321323</v>
      </c>
      <c r="E155" s="22">
        <f t="shared" si="103"/>
        <v>318792635</v>
      </c>
      <c r="F155" s="22">
        <f t="shared" si="103"/>
        <v>5074128391</v>
      </c>
      <c r="G155" s="22">
        <f t="shared" si="103"/>
        <v>0</v>
      </c>
      <c r="H155" s="23">
        <f t="shared" si="103"/>
        <v>5074128391</v>
      </c>
      <c r="I155" s="24"/>
      <c r="J155" s="25">
        <f t="shared" si="89"/>
        <v>0</v>
      </c>
    </row>
    <row r="156" spans="1:10" x14ac:dyDescent="0.25">
      <c r="A156" s="27" t="s">
        <v>283</v>
      </c>
      <c r="B156" s="28" t="s">
        <v>284</v>
      </c>
      <c r="C156" s="29">
        <v>900765907</v>
      </c>
      <c r="D156" s="30">
        <v>100014444</v>
      </c>
      <c r="E156" s="30">
        <v>76496559</v>
      </c>
      <c r="F156" s="30">
        <f>+C156-D156+E156</f>
        <v>877248022</v>
      </c>
      <c r="G156" s="30">
        <v>0</v>
      </c>
      <c r="H156" s="31">
        <v>877248022</v>
      </c>
      <c r="I156" s="12"/>
      <c r="J156" s="25">
        <f t="shared" si="89"/>
        <v>0</v>
      </c>
    </row>
    <row r="157" spans="1:10" x14ac:dyDescent="0.25">
      <c r="A157" s="27" t="s">
        <v>285</v>
      </c>
      <c r="B157" s="28" t="s">
        <v>286</v>
      </c>
      <c r="C157" s="29">
        <v>4163891172</v>
      </c>
      <c r="D157" s="30">
        <v>209306879</v>
      </c>
      <c r="E157" s="30">
        <v>242296076</v>
      </c>
      <c r="F157" s="30">
        <f>+C157-D157+E157</f>
        <v>4196880369</v>
      </c>
      <c r="G157" s="30">
        <v>0</v>
      </c>
      <c r="H157" s="31">
        <v>4196880369</v>
      </c>
      <c r="I157" s="12"/>
      <c r="J157" s="25">
        <f t="shared" si="89"/>
        <v>0</v>
      </c>
    </row>
    <row r="158" spans="1:10" s="26" customFormat="1" x14ac:dyDescent="0.25">
      <c r="A158" s="19" t="s">
        <v>287</v>
      </c>
      <c r="B158" s="20" t="s">
        <v>288</v>
      </c>
      <c r="C158" s="21">
        <f t="shared" ref="C158:H158" si="104">+C159+C163</f>
        <v>18193947596</v>
      </c>
      <c r="D158" s="22">
        <f t="shared" si="104"/>
        <v>14615310514</v>
      </c>
      <c r="E158" s="22">
        <f t="shared" si="104"/>
        <v>9010336699</v>
      </c>
      <c r="F158" s="22">
        <f t="shared" si="104"/>
        <v>12588973781</v>
      </c>
      <c r="G158" s="22">
        <f t="shared" si="104"/>
        <v>0</v>
      </c>
      <c r="H158" s="23">
        <f t="shared" si="104"/>
        <v>12588973781</v>
      </c>
      <c r="I158" s="24"/>
      <c r="J158" s="25">
        <f t="shared" si="89"/>
        <v>0</v>
      </c>
    </row>
    <row r="159" spans="1:10" s="26" customFormat="1" x14ac:dyDescent="0.25">
      <c r="A159" s="19" t="s">
        <v>289</v>
      </c>
      <c r="B159" s="20" t="s">
        <v>290</v>
      </c>
      <c r="C159" s="21">
        <f t="shared" ref="C159" si="105">SUM(C160:C162)</f>
        <v>18193718983</v>
      </c>
      <c r="D159" s="22">
        <f t="shared" ref="D159:H159" si="106">SUM(D160:D162)</f>
        <v>14615310514</v>
      </c>
      <c r="E159" s="22">
        <f t="shared" si="106"/>
        <v>9010336699</v>
      </c>
      <c r="F159" s="22">
        <f t="shared" si="106"/>
        <v>12588745168</v>
      </c>
      <c r="G159" s="22">
        <f t="shared" si="106"/>
        <v>0</v>
      </c>
      <c r="H159" s="23">
        <f t="shared" si="106"/>
        <v>12588745168</v>
      </c>
      <c r="I159" s="24"/>
      <c r="J159" s="25">
        <f t="shared" si="89"/>
        <v>0</v>
      </c>
    </row>
    <row r="160" spans="1:10" x14ac:dyDescent="0.25">
      <c r="A160" s="27" t="s">
        <v>291</v>
      </c>
      <c r="B160" s="28" t="s">
        <v>292</v>
      </c>
      <c r="C160" s="29">
        <v>3696006399</v>
      </c>
      <c r="D160" s="30">
        <v>277396850</v>
      </c>
      <c r="E160" s="30">
        <v>210048402</v>
      </c>
      <c r="F160" s="30">
        <f t="shared" ref="F160:F162" si="107">+C160-D160+E160</f>
        <v>3628657951</v>
      </c>
      <c r="G160" s="30">
        <v>0</v>
      </c>
      <c r="H160" s="31">
        <v>3628657951</v>
      </c>
      <c r="I160" s="12"/>
      <c r="J160" s="25">
        <f t="shared" si="89"/>
        <v>0</v>
      </c>
    </row>
    <row r="161" spans="1:10" x14ac:dyDescent="0.25">
      <c r="A161" s="27" t="s">
        <v>293</v>
      </c>
      <c r="B161" s="28" t="s">
        <v>294</v>
      </c>
      <c r="C161" s="29">
        <v>5080310</v>
      </c>
      <c r="D161" s="30">
        <v>348709</v>
      </c>
      <c r="E161" s="30">
        <v>288497</v>
      </c>
      <c r="F161" s="30">
        <f t="shared" si="107"/>
        <v>5020098</v>
      </c>
      <c r="G161" s="30">
        <v>0</v>
      </c>
      <c r="H161" s="31">
        <v>5020098</v>
      </c>
      <c r="I161" s="12"/>
      <c r="J161" s="25">
        <f t="shared" si="89"/>
        <v>0</v>
      </c>
    </row>
    <row r="162" spans="1:10" x14ac:dyDescent="0.25">
      <c r="A162" s="27" t="s">
        <v>295</v>
      </c>
      <c r="B162" s="28" t="s">
        <v>296</v>
      </c>
      <c r="C162" s="29">
        <v>14492632274</v>
      </c>
      <c r="D162" s="30">
        <v>14337564955</v>
      </c>
      <c r="E162" s="30">
        <v>8799999800</v>
      </c>
      <c r="F162" s="30">
        <f t="shared" si="107"/>
        <v>8955067119</v>
      </c>
      <c r="G162" s="30">
        <v>0</v>
      </c>
      <c r="H162" s="31">
        <v>8955067119</v>
      </c>
      <c r="I162" s="12"/>
      <c r="J162" s="25">
        <f t="shared" si="89"/>
        <v>0</v>
      </c>
    </row>
    <row r="163" spans="1:10" s="26" customFormat="1" x14ac:dyDescent="0.25">
      <c r="A163" s="19" t="s">
        <v>297</v>
      </c>
      <c r="B163" s="20" t="s">
        <v>298</v>
      </c>
      <c r="C163" s="21">
        <f t="shared" ref="C163:H163" si="108">SUM(C164)</f>
        <v>228613</v>
      </c>
      <c r="D163" s="22">
        <f t="shared" si="108"/>
        <v>0</v>
      </c>
      <c r="E163" s="22">
        <f t="shared" si="108"/>
        <v>0</v>
      </c>
      <c r="F163" s="22">
        <f t="shared" si="108"/>
        <v>228613</v>
      </c>
      <c r="G163" s="22">
        <f t="shared" si="108"/>
        <v>0</v>
      </c>
      <c r="H163" s="23">
        <f t="shared" si="108"/>
        <v>228613</v>
      </c>
      <c r="I163" s="24"/>
      <c r="J163" s="25">
        <f t="shared" si="89"/>
        <v>0</v>
      </c>
    </row>
    <row r="164" spans="1:10" x14ac:dyDescent="0.25">
      <c r="A164" s="27" t="s">
        <v>299</v>
      </c>
      <c r="B164" s="28" t="s">
        <v>300</v>
      </c>
      <c r="C164" s="29">
        <v>228613</v>
      </c>
      <c r="D164" s="30">
        <v>0</v>
      </c>
      <c r="E164" s="30">
        <v>0</v>
      </c>
      <c r="F164" s="30">
        <f>+C164-D164+E164</f>
        <v>228613</v>
      </c>
      <c r="G164" s="30">
        <v>0</v>
      </c>
      <c r="H164" s="31">
        <v>228613</v>
      </c>
      <c r="I164" s="12"/>
      <c r="J164" s="25">
        <f t="shared" si="89"/>
        <v>0</v>
      </c>
    </row>
    <row r="165" spans="1:10" s="26" customFormat="1" x14ac:dyDescent="0.25">
      <c r="A165" s="19" t="s">
        <v>301</v>
      </c>
      <c r="B165" s="20" t="s">
        <v>302</v>
      </c>
      <c r="C165" s="21">
        <f t="shared" ref="C165:H165" si="109">+C166+C168</f>
        <v>-23258604675</v>
      </c>
      <c r="D165" s="22">
        <f t="shared" si="109"/>
        <v>9329129334</v>
      </c>
      <c r="E165" s="22">
        <f t="shared" si="109"/>
        <v>14924631837</v>
      </c>
      <c r="F165" s="22">
        <f t="shared" si="109"/>
        <v>-17663102172</v>
      </c>
      <c r="G165" s="22">
        <f t="shared" si="109"/>
        <v>0</v>
      </c>
      <c r="H165" s="23">
        <f t="shared" si="109"/>
        <v>-17663102172</v>
      </c>
      <c r="I165" s="24"/>
      <c r="J165" s="25">
        <f t="shared" si="89"/>
        <v>0</v>
      </c>
    </row>
    <row r="166" spans="1:10" s="26" customFormat="1" x14ac:dyDescent="0.25">
      <c r="A166" s="19" t="s">
        <v>303</v>
      </c>
      <c r="B166" s="20" t="s">
        <v>304</v>
      </c>
      <c r="C166" s="21">
        <f t="shared" ref="C166:H166" si="110">SUM(C167)</f>
        <v>-5064657080</v>
      </c>
      <c r="D166" s="22">
        <f t="shared" si="110"/>
        <v>318792635</v>
      </c>
      <c r="E166" s="22">
        <f t="shared" si="110"/>
        <v>309321324</v>
      </c>
      <c r="F166" s="22">
        <f t="shared" si="110"/>
        <v>-5074128391</v>
      </c>
      <c r="G166" s="22">
        <f t="shared" si="110"/>
        <v>0</v>
      </c>
      <c r="H166" s="23">
        <f t="shared" si="110"/>
        <v>-5074128391</v>
      </c>
      <c r="I166" s="24"/>
      <c r="J166" s="25">
        <f t="shared" si="89"/>
        <v>0</v>
      </c>
    </row>
    <row r="167" spans="1:10" x14ac:dyDescent="0.25">
      <c r="A167" s="27" t="s">
        <v>305</v>
      </c>
      <c r="B167" s="28" t="s">
        <v>306</v>
      </c>
      <c r="C167" s="29">
        <v>-5064657080</v>
      </c>
      <c r="D167" s="30">
        <v>318792635</v>
      </c>
      <c r="E167" s="30">
        <v>309321324</v>
      </c>
      <c r="F167" s="30">
        <f>+C167-D167+E167</f>
        <v>-5074128391</v>
      </c>
      <c r="G167" s="30">
        <v>0</v>
      </c>
      <c r="H167" s="31">
        <v>-5074128391</v>
      </c>
      <c r="I167" s="12"/>
      <c r="J167" s="25">
        <f t="shared" si="89"/>
        <v>0</v>
      </c>
    </row>
    <row r="168" spans="1:10" s="26" customFormat="1" x14ac:dyDescent="0.25">
      <c r="A168" s="19" t="s">
        <v>307</v>
      </c>
      <c r="B168" s="20" t="s">
        <v>308</v>
      </c>
      <c r="C168" s="21">
        <f t="shared" ref="C168" si="111">SUM(C169:C170)</f>
        <v>-18193947595</v>
      </c>
      <c r="D168" s="22">
        <f t="shared" ref="D168:H168" si="112">SUM(D169:D170)</f>
        <v>9010336699</v>
      </c>
      <c r="E168" s="22">
        <f t="shared" si="112"/>
        <v>14615310513</v>
      </c>
      <c r="F168" s="22">
        <f t="shared" si="112"/>
        <v>-12588973781</v>
      </c>
      <c r="G168" s="22">
        <f t="shared" si="112"/>
        <v>0</v>
      </c>
      <c r="H168" s="23">
        <f t="shared" si="112"/>
        <v>-12588973781</v>
      </c>
      <c r="I168" s="24"/>
      <c r="J168" s="25">
        <f t="shared" si="89"/>
        <v>0</v>
      </c>
    </row>
    <row r="169" spans="1:10" x14ac:dyDescent="0.25">
      <c r="A169" s="27" t="s">
        <v>309</v>
      </c>
      <c r="B169" s="28" t="s">
        <v>310</v>
      </c>
      <c r="C169" s="29">
        <v>-18193718982</v>
      </c>
      <c r="D169" s="30">
        <v>9010336699</v>
      </c>
      <c r="E169" s="30">
        <v>14615310513</v>
      </c>
      <c r="F169" s="30">
        <f t="shared" ref="F169:F170" si="113">+C169-D169+E169</f>
        <v>-12588745168</v>
      </c>
      <c r="G169" s="30">
        <v>0</v>
      </c>
      <c r="H169" s="31">
        <v>-12588745168</v>
      </c>
      <c r="I169" s="12"/>
      <c r="J169" s="25">
        <f t="shared" si="89"/>
        <v>0</v>
      </c>
    </row>
    <row r="170" spans="1:10" ht="15.75" thickBot="1" x14ac:dyDescent="0.3">
      <c r="A170" s="27" t="s">
        <v>311</v>
      </c>
      <c r="B170" s="28" t="s">
        <v>312</v>
      </c>
      <c r="C170" s="29">
        <v>-228613</v>
      </c>
      <c r="D170" s="30">
        <v>0</v>
      </c>
      <c r="E170" s="30">
        <v>0</v>
      </c>
      <c r="F170" s="30">
        <f t="shared" si="113"/>
        <v>-228613</v>
      </c>
      <c r="G170" s="30">
        <v>0</v>
      </c>
      <c r="H170" s="31">
        <v>-228613</v>
      </c>
      <c r="I170" s="12"/>
      <c r="J170" s="25">
        <f t="shared" si="89"/>
        <v>0</v>
      </c>
    </row>
    <row r="171" spans="1:10" x14ac:dyDescent="0.25">
      <c r="A171" s="32"/>
      <c r="B171" s="33"/>
      <c r="C171" s="33"/>
      <c r="D171" s="33"/>
      <c r="E171" s="33"/>
      <c r="F171" s="33"/>
      <c r="G171" s="33"/>
      <c r="H171" s="34"/>
    </row>
    <row r="172" spans="1:10" x14ac:dyDescent="0.25">
      <c r="A172" s="10"/>
      <c r="B172" s="35"/>
      <c r="C172" s="35"/>
      <c r="D172" s="35"/>
      <c r="E172" s="35"/>
      <c r="F172" s="35"/>
      <c r="G172" s="35"/>
      <c r="H172" s="36"/>
    </row>
    <row r="173" spans="1:10" x14ac:dyDescent="0.25">
      <c r="A173" s="10"/>
      <c r="B173" s="35"/>
      <c r="C173" s="35"/>
      <c r="D173" s="35"/>
      <c r="E173" s="35"/>
      <c r="F173" s="35"/>
      <c r="G173" s="35"/>
      <c r="H173" s="36"/>
    </row>
    <row r="174" spans="1:10" x14ac:dyDescent="0.25">
      <c r="A174" s="10"/>
      <c r="B174" s="35"/>
      <c r="C174" s="35"/>
      <c r="D174" s="35"/>
      <c r="E174" s="35"/>
      <c r="F174" s="35"/>
      <c r="G174" s="35"/>
      <c r="H174" s="36"/>
    </row>
    <row r="175" spans="1:10" x14ac:dyDescent="0.25">
      <c r="A175" s="10"/>
      <c r="B175" s="37" t="s">
        <v>313</v>
      </c>
      <c r="C175" s="35"/>
      <c r="D175" s="35"/>
      <c r="E175" s="38" t="s">
        <v>314</v>
      </c>
      <c r="F175" s="38"/>
      <c r="G175" s="38"/>
      <c r="H175" s="39"/>
    </row>
    <row r="176" spans="1:10" x14ac:dyDescent="0.25">
      <c r="A176" s="10"/>
      <c r="B176" s="37" t="s">
        <v>315</v>
      </c>
      <c r="C176" s="35"/>
      <c r="D176" s="35"/>
      <c r="E176" s="38" t="s">
        <v>316</v>
      </c>
      <c r="F176" s="38"/>
      <c r="G176" s="38"/>
      <c r="H176" s="39"/>
    </row>
    <row r="177" spans="1:8" x14ac:dyDescent="0.25">
      <c r="A177" s="10"/>
      <c r="B177" s="35"/>
      <c r="C177" s="35"/>
      <c r="D177" s="35"/>
      <c r="E177" s="35"/>
      <c r="F177" s="35"/>
      <c r="G177" s="35"/>
      <c r="H177" s="36"/>
    </row>
    <row r="178" spans="1:8" x14ac:dyDescent="0.25">
      <c r="A178" s="10"/>
      <c r="B178" s="35"/>
      <c r="C178" s="35"/>
      <c r="D178" s="35"/>
      <c r="E178" s="35"/>
      <c r="F178" s="35"/>
      <c r="G178" s="35"/>
      <c r="H178" s="36"/>
    </row>
    <row r="179" spans="1:8" x14ac:dyDescent="0.25">
      <c r="A179" s="10"/>
      <c r="B179" s="35"/>
      <c r="C179" s="35"/>
      <c r="D179" s="35"/>
      <c r="E179" s="35"/>
      <c r="F179" s="35"/>
      <c r="G179" s="35"/>
      <c r="H179" s="36"/>
    </row>
    <row r="180" spans="1:8" x14ac:dyDescent="0.25">
      <c r="A180" s="10"/>
      <c r="B180" s="35"/>
      <c r="C180" s="35"/>
      <c r="D180" s="35"/>
      <c r="E180" s="35"/>
      <c r="F180" s="35"/>
      <c r="G180" s="35"/>
      <c r="H180" s="36"/>
    </row>
    <row r="181" spans="1:8" x14ac:dyDescent="0.25">
      <c r="A181" s="10"/>
      <c r="B181" s="40" t="s">
        <v>317</v>
      </c>
      <c r="C181" s="41"/>
      <c r="D181" s="35"/>
      <c r="E181" s="42" t="s">
        <v>318</v>
      </c>
      <c r="F181" s="42"/>
      <c r="G181" s="42"/>
      <c r="H181" s="43"/>
    </row>
    <row r="182" spans="1:8" x14ac:dyDescent="0.25">
      <c r="A182" s="10"/>
      <c r="B182" s="40" t="s">
        <v>319</v>
      </c>
      <c r="C182" s="41"/>
      <c r="D182" s="35"/>
      <c r="E182" s="42" t="s">
        <v>320</v>
      </c>
      <c r="F182" s="42"/>
      <c r="G182" s="42"/>
      <c r="H182" s="43"/>
    </row>
    <row r="183" spans="1:8" ht="15.75" thickBot="1" x14ac:dyDescent="0.3">
      <c r="A183" s="44"/>
      <c r="B183" s="45"/>
      <c r="C183" s="45"/>
      <c r="D183" s="45"/>
      <c r="E183" s="45"/>
      <c r="F183" s="45"/>
      <c r="G183" s="45"/>
      <c r="H183" s="46"/>
    </row>
    <row r="185" spans="1:8" x14ac:dyDescent="0.25">
      <c r="C185" s="47">
        <f>+C10-C26-C72-C76+C103</f>
        <v>0</v>
      </c>
      <c r="D185" s="48">
        <f>+D10+D26+D72+D76+D103+D142+D153</f>
        <v>129890819484</v>
      </c>
      <c r="E185" s="48">
        <f>+E10+E26+E72+E76+E103+E142+E153</f>
        <v>129890819484</v>
      </c>
      <c r="F185" s="48">
        <f>+F10-F26-F72-F76+F103</f>
        <v>0</v>
      </c>
    </row>
  </sheetData>
  <mergeCells count="5">
    <mergeCell ref="G8:H8"/>
    <mergeCell ref="E175:H175"/>
    <mergeCell ref="E176:H176"/>
    <mergeCell ref="E181:H181"/>
    <mergeCell ref="E182:H182"/>
  </mergeCells>
  <pageMargins left="0.70866141732283472" right="0.70866141732283472" top="0.62" bottom="0.61" header="0.31496062992125984" footer="0.31496062992125984"/>
  <pageSetup scale="75" orientation="landscape" horizontalDpi="1200" verticalDpi="1200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catalogo M$</vt:lpstr>
      <vt:lpstr>'catalogo M$'!Área_de_impresión</vt:lpstr>
      <vt:lpstr>'catalogo M$'!Títulos_a_imprimir</vt:lpstr>
    </vt:vector>
  </TitlesOfParts>
  <Company>Ministerio de Hacienda y Crédito Público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Alfonso Diaz Amorocho</dc:creator>
  <cp:lastModifiedBy>Luis Alfonso Diaz Amorocho</cp:lastModifiedBy>
  <dcterms:created xsi:type="dcterms:W3CDTF">2016-11-22T21:14:01Z</dcterms:created>
  <dcterms:modified xsi:type="dcterms:W3CDTF">2016-11-22T21:14:45Z</dcterms:modified>
</cp:coreProperties>
</file>