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cmzuluag\Desktop\"/>
    </mc:Choice>
  </mc:AlternateContent>
  <xr:revisionPtr revIDLastSave="0" documentId="8_{A324ACAD-F1B1-478B-A66C-55B6A83B0163}" xr6:coauthVersionLast="45" xr6:coauthVersionMax="45" xr10:uidLastSave="{00000000-0000-0000-0000-000000000000}"/>
  <bookViews>
    <workbookView xWindow="-60" yWindow="-60" windowWidth="28920" windowHeight="15720" xr2:uid="{DA242AFC-E27F-486D-ABB5-7B234C90280E}"/>
  </bookViews>
  <sheets>
    <sheet name="PM MHCP" sheetId="1" r:id="rId1"/>
  </sheets>
  <definedNames>
    <definedName name="_xlnm._FilterDatabase" localSheetId="0" hidden="1">'PM MHCP'!$A$3:$Q$74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M54" i="1" l="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5" i="1"/>
  <c r="M56" i="1"/>
  <c r="M57" i="1"/>
  <c r="M58" i="1"/>
  <c r="M59" i="1"/>
  <c r="M60" i="1"/>
  <c r="M61" i="1"/>
  <c r="M62" i="1"/>
  <c r="M63" i="1"/>
  <c r="M64" i="1"/>
  <c r="M65" i="1"/>
  <c r="M66" i="1"/>
  <c r="M67" i="1"/>
  <c r="M68" i="1"/>
  <c r="M69" i="1"/>
  <c r="M70" i="1"/>
  <c r="M71" i="1"/>
  <c r="M72" i="1"/>
  <c r="M73" i="1"/>
  <c r="M74" i="1"/>
  <c r="M4" i="1"/>
  <c r="B39" i="1" l="1"/>
  <c r="B38" i="1"/>
  <c r="B37" i="1"/>
  <c r="B36" i="1"/>
  <c r="B35" i="1"/>
  <c r="B34" i="1"/>
  <c r="B33" i="1"/>
  <c r="B32" i="1"/>
  <c r="B31" i="1"/>
  <c r="B30" i="1"/>
  <c r="B29" i="1"/>
  <c r="B28" i="1"/>
  <c r="B27" i="1"/>
  <c r="B26" i="1"/>
  <c r="B25" i="1"/>
  <c r="B24" i="1"/>
  <c r="B23" i="1"/>
  <c r="B22" i="1"/>
  <c r="B21" i="1"/>
  <c r="B20" i="1"/>
  <c r="B19" i="1"/>
  <c r="B18" i="1"/>
  <c r="B17" i="1"/>
  <c r="B16" i="1"/>
  <c r="D15" i="1"/>
  <c r="B15" i="1" s="1"/>
  <c r="D14" i="1"/>
  <c r="B14" i="1" s="1"/>
  <c r="B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Bernardo Alfonso Hidalgo Franco</author>
  </authors>
  <commentList>
    <comment ref="H36" authorId="0" shapeId="0" xr:uid="{482DC76F-6C40-4712-9F11-E254E41DB599}">
      <text>
        <r>
          <rPr>
            <sz val="9"/>
            <color indexed="81"/>
            <rFont val="Tahoma"/>
            <family val="2"/>
          </rPr>
          <t>Se incluyen las metas que sean necesarias.</t>
        </r>
      </text>
    </comment>
    <comment ref="H37" authorId="0" shapeId="0" xr:uid="{BD267C5A-4FEE-4EAF-AE39-E35B4CD5EE7B}">
      <text>
        <r>
          <rPr>
            <sz val="9"/>
            <color indexed="81"/>
            <rFont val="Tahoma"/>
            <family val="2"/>
          </rPr>
          <t>Se incluyen las metas que sean necesarias.</t>
        </r>
      </text>
    </comment>
    <comment ref="H39" authorId="0" shapeId="0" xr:uid="{344C811C-7AF3-4E6E-9682-226FE4A6E908}">
      <text>
        <r>
          <rPr>
            <sz val="9"/>
            <color indexed="81"/>
            <rFont val="Tahoma"/>
            <family val="2"/>
          </rPr>
          <t>Se incluyen las metas que sean necesarias.</t>
        </r>
      </text>
    </comment>
    <comment ref="H40" authorId="0" shapeId="0" xr:uid="{FF59DF6D-E3D7-458D-BC34-9B65ADC5049B}">
      <text>
        <r>
          <rPr>
            <sz val="9"/>
            <color indexed="81"/>
            <rFont val="Tahoma"/>
            <family val="2"/>
          </rPr>
          <t>Se incluyen las metas que sean necesarias.</t>
        </r>
      </text>
    </comment>
    <comment ref="H50" authorId="0" shapeId="0" xr:uid="{0D281748-A541-4C1B-8135-E3BCC431B815}">
      <text>
        <r>
          <rPr>
            <sz val="9"/>
            <color indexed="81"/>
            <rFont val="Tahoma"/>
            <family val="2"/>
          </rPr>
          <t>Se incluyen las metas que sean necesarias.</t>
        </r>
      </text>
    </comment>
    <comment ref="H51" authorId="0" shapeId="0" xr:uid="{63EB4864-4234-44B3-852B-3D887FAD5325}">
      <text>
        <r>
          <rPr>
            <sz val="9"/>
            <color indexed="81"/>
            <rFont val="Tahoma"/>
            <family val="2"/>
          </rPr>
          <t>Se incluyen las metas que sean necesarias.</t>
        </r>
      </text>
    </comment>
    <comment ref="H52" authorId="0" shapeId="0" xr:uid="{5D26DF05-947C-40DF-8445-82002D8A3C23}">
      <text>
        <r>
          <rPr>
            <sz val="9"/>
            <color indexed="81"/>
            <rFont val="Tahoma"/>
            <family val="2"/>
          </rPr>
          <t>Se incluyen las metas que sean necesarias.</t>
        </r>
      </text>
    </comment>
  </commentList>
</comments>
</file>

<file path=xl/sharedStrings.xml><?xml version="1.0" encoding="utf-8"?>
<sst xmlns="http://schemas.openxmlformats.org/spreadsheetml/2006/main" count="681" uniqueCount="386">
  <si>
    <t>Plan de Mejoramiento MHCP</t>
  </si>
  <si>
    <t xml:space="preserve">Fecha de corte del seguimiento: </t>
  </si>
  <si>
    <t>30 de junio de 2023</t>
  </si>
  <si>
    <t>#</t>
  </si>
  <si>
    <t xml:space="preserve">Identificador de Metas </t>
  </si>
  <si>
    <t>Año</t>
  </si>
  <si>
    <t>N°</t>
  </si>
  <si>
    <t>Descripción hallazgo</t>
  </si>
  <si>
    <t>Causa del hallazgo</t>
  </si>
  <si>
    <t>Acción de mejoramiento</t>
  </si>
  <si>
    <t>Actividades/Descripción (Metas)</t>
  </si>
  <si>
    <t>Actividades/ Unidad de Medida</t>
  </si>
  <si>
    <t xml:space="preserve">Actividades Cantidad </t>
  </si>
  <si>
    <t>Fecha iniciación Metas</t>
  </si>
  <si>
    <t>Fecha terminación Metas</t>
  </si>
  <si>
    <t xml:space="preserve">Avance físico de ejecución de las metas  </t>
  </si>
  <si>
    <t xml:space="preserve">Estado meta </t>
  </si>
  <si>
    <t>Observaciones</t>
  </si>
  <si>
    <t>Área responsable</t>
  </si>
  <si>
    <t>MHCP2017-4-1-1</t>
  </si>
  <si>
    <t>4</t>
  </si>
  <si>
    <t>Hallazgo 4. UTN. Saldos sin conciliar de las cuentas de Operaciones Recíprocas</t>
  </si>
  <si>
    <t>No la aporta el informe</t>
  </si>
  <si>
    <t xml:space="preserve">Elaborar un proceso de conciliaciones de las cuentas recíprocas por etapas </t>
  </si>
  <si>
    <t xml:space="preserve">Rediseñar el procedimiento de conciliaciones de cuentas recíprocas, teniendo en cuenta la forma de comunicación de las conciliaciones a las entidades en consideración a la política cero papel y la revisión de las conciliaciones de cuentas recíprocas. </t>
  </si>
  <si>
    <t>Instructivo Conciliación Reciprocas</t>
  </si>
  <si>
    <t>Cumplida</t>
  </si>
  <si>
    <t>La OCI, efectuó análisis de la efectividad de las acciones y se concluyó que es necesario  que se reformule(n) nueva(s) acciones con el fin de subsanar las debilidades. Se creo una nueva acción MHCP 2017R-4-1-1</t>
  </si>
  <si>
    <t xml:space="preserve">Dirección General de Crédito Público y Tesoro Nacional - Subdirección de Operaciones - Grupo Registro Contable </t>
  </si>
  <si>
    <t>MHCP2017-4-1-2</t>
  </si>
  <si>
    <t xml:space="preserve">Realizar capacitación de la revisión de la conciliación de las cuentas recíprocas. </t>
  </si>
  <si>
    <t>Capacitación</t>
  </si>
  <si>
    <t>MHCP2017-4-1-3</t>
  </si>
  <si>
    <t xml:space="preserve">Remitir la información a las entidades sobre los saldos de las cuentas recíprocas y los movimientos. </t>
  </si>
  <si>
    <t>Correo Electrónico</t>
  </si>
  <si>
    <t>MHCP2017-4-1-4</t>
  </si>
  <si>
    <t>Recibir las conciliaciones de cuentas recíprocas de las entidades y llenar el cuadro control de las cuentas recíprocas.</t>
  </si>
  <si>
    <t>MHCP2017-4-1-5</t>
  </si>
  <si>
    <t>Revisar las conciliaciones remitidas por las entidades determinando que las partidas conciliatorias no sean mayores a 60 días.</t>
  </si>
  <si>
    <t>MHCP2017-4-1-6</t>
  </si>
  <si>
    <t>Remitir al Grupo de PAC de la DGCPTN la relación de las Entidades que incumplieron el envío y de aquellas que presentan partidas conciliatorias pendientes de solucionar mayores a 60 días.</t>
  </si>
  <si>
    <t>MHCP2017-4-1-7</t>
  </si>
  <si>
    <t>Responder a las entidades que presenten partidas conciliatorias mayores a 60 días para que sean solucionadas.</t>
  </si>
  <si>
    <t>MHCP2017-4-1-8</t>
  </si>
  <si>
    <t xml:space="preserve">Remitir las conciliaciones a las entidades con sus comentarios u observaciones. </t>
  </si>
  <si>
    <t>2017R</t>
  </si>
  <si>
    <t>1..</t>
  </si>
  <si>
    <t>Hallazgo 1. Causación diferencial de compensación a favor de los refinadores</t>
  </si>
  <si>
    <t>A 31 de diciembre de 2017 el FEPC no cuenta con políticas contables o procedimientos internos que regulen el manejo administrativo de las relaciones contables que surgen con la DTN y la Dirección de Deuda Pública</t>
  </si>
  <si>
    <t>Establecer si la Resolución 048 del 19 de febrero de 2019 expedida por la CGN, abarca las observaciones incluidas en el informe de la CGR</t>
  </si>
  <si>
    <t xml:space="preserve">Solicitar a la Subdirección Financiera información respecto la aplicación de los lineamientos establecidos en la Resolución 048 de 2019 y lo relacionado con el hallazgo 1 de la CGR a la DGCPTN por la vigencia 2017 </t>
  </si>
  <si>
    <t xml:space="preserve">Meta Cumplida
Informe basado en la comunicación remitida por la Subdirección Financiera, en el que se relacione las actividades realizadas por esta, frente a la observación efectuada por la CGR y la aplicación de la Resolución 048 de 2019 de la CGN, con la conclusión respectiva </t>
  </si>
  <si>
    <t>El Tesoro Nacional no efectuó modificaciones a la documentación existente a la fecha del Informe de la Auditoria efectuada por la CGR, en razón a que, el procedimiento se enmarca dentro de los Recursos Recibidos en Administración. En opinión de la OCI, esta meta puede ser cerrada y el hallazgo “Causación diferencial de compensación a favor de los refinadores”, fue eficaz teniendo en cuenta que la Resolución 048, define la forma en que se be causar el concepto y que este ya no depende del Tesoro Nacional</t>
  </si>
  <si>
    <t>MHCP2017-3-1-1</t>
  </si>
  <si>
    <t>3</t>
  </si>
  <si>
    <t>Hallazgo 3. UTN. Recursos recibidos en Administración</t>
  </si>
  <si>
    <t>Conciliar los saldos de los portafolios administrados con los saldos de la cuenta del pasivo</t>
  </si>
  <si>
    <t>Trimestralmente cruzar la información de los portafolios pasivos con los saldos de la cuenta de depósitos recibidos en administración.( Se determinó por parte de la CGR que no había sido efectivo, se planteo una nueva meta)</t>
  </si>
  <si>
    <t xml:space="preserve">Conciliación </t>
  </si>
  <si>
    <t xml:space="preserve">La CGR determinó en el Informe de Auditoría Independiente para la vigencia 2019 que el Plan de mejoramiento para este hallazgo no fue efectivo, razón por la cual, se suscribió una nueva acción
</t>
  </si>
  <si>
    <t>Hallazgo 6. Políticas UTN</t>
  </si>
  <si>
    <t xml:space="preserve">Previo a la aplicación del nuevo marco normativo para entidades de gobierno, una de las obligaciones de la entidad era haber formalizado mediante documento emitido por el representante legal o la máxima
instancia administrativa de la entidad, la política contable, que estableciera los criterios específicos que la entidad aplicaría para cada uno de los elementos que conforman los estados financieros y que sirvieran de guía y orientación para la preparación y divulgación de la información contable.
</t>
  </si>
  <si>
    <t>Elaborar acto administrativo por medio del cual se formalicen las políticas contables de la unidad Tesoro Nacional que permitan establecer los criterios específicos que la entidad aplica para cada uno de los elementos que conforman los estados financieros y que sirven de guía y orientación para la preparación y divulgación de la información contable.</t>
  </si>
  <si>
    <t>Formalizar mediante Resolución las políticas contables de la unidad Tesoro Nacional que permitan establecer los criterios específicos que la entidad aplica para cada uno de los elementos que conforman los estados financieros y que sirven de guía y orientación para la preparación y divulgación de la información contable.( Se determinó por parte de la CGR que la acción no fue efectiva. Se planteo una nueva meta)</t>
  </si>
  <si>
    <t>Resolución</t>
  </si>
  <si>
    <t>Dirección General de Crédito Público y Tesoro Nacional - Subdirección de Operaciones -  Grupo de Registro Contable - Grupo de Asuntos Legales</t>
  </si>
  <si>
    <t>Hallazgo 12. Deterioro en Préstamos por Cobrar</t>
  </si>
  <si>
    <t>Existe incertidumbre sobre la cifra presentada en el Estado de Situación Financiera en el deterioro acumulado de Préstamos por Cobrar por $49.241 millones. La cifra no permite comprobar la metodología de medición establecida en la Política de deterioro del valor de los préstamos otorgados. El Gobierno Nacional viene atendiendo las obligaciones a cargo del FEPC, porque el Fondo no cuenta con fuentes de financiación e ingresos, por lo que cumple con las condiciones establecidas al interior del MHCP-UDP y políticas contables para ser objeto de reconocimiento del deterioro.</t>
  </si>
  <si>
    <t>Analizar el total de los préstamos otorgados, mediante la determinación y evaluación de las evidencias que respalden la estimación del deterioro de los Préstamos por Cobrar, incluido los pagarés FEPC.</t>
  </si>
  <si>
    <t>Realizar la reclasificación contable de los préstamos con indicio de deterioro de cartera según la política</t>
  </si>
  <si>
    <t>Registro Contable</t>
  </si>
  <si>
    <t xml:space="preserve">En el seguimiento efectuado por la OCI se observó que, se dio cumplimiento al compromiso suscrito en el Plan de Mejoramiento relacionado con efectuar el  análisis de los préstamos otorgados, mediante la  evaluación de las evidencias que respalden la estimación del deterioro de los Préstamos por Cobrar, así mismo, se efectuó el registro contable. En cuanto a la efectividad de la acción la OCI, considera que se subsanó la causa, teniendo en cuenta que se diseñaron políticas, en las cuales se contempla el cálculo del deterioro y se dan parámetros para el momento en que una cuenta debe ser objeto de deterioro. La OCI efectuó análisis de variación entre los años 2019-2018, y se comparó con el reporte del Grupo de Cartera, observando su variación. Es importante anotar que, el Municipio de Quibdó aparece en el listado de cartera con más de 180 días de antigüedad, y se encontraba provisionado a 31/12/2018, es decir, cuenta 148026, sin embargo, se eliminó en el 2019, sin que se evidencie en los reportes el motivo, según lo manifestado por el Coordinador del Grupo de Cartera, este crédito presentó un pago parcial . Por lo anterior, se recomienda al Grupo de Registro Contable, indagar sobre el tema. Posteriormente mediante la evaluación de efectividad realizada por la OCI se comunicó mediante memorando No. de Radicación 3-2021-003387 del 9/03/2021, que la observación no fue subsanada, razón por la cual se debe suscribir una nueva acción, sin que a la fecha se haya realizado </t>
  </si>
  <si>
    <t>Dirección General de Crédito Público y Tesoro Nacional - Subdirección de Operaciones -Grupo de Registro Contable -  Subdirección  de Financiamiento de Otras Entidades, Seguimiento, Saneamiento y Cartera</t>
  </si>
  <si>
    <t>Operaciones Recíprocas UTN y UDP: Las acciones evaluadas se califican como inefectivas teniendo en cuenta los siguientes aspectos: 1. En las reglas de eliminación en la CGN, menciona solamente las cuentas recíprocas  relacionadas con la emisión de títulos TES, quedando pendiente la Emisión de Bonos Públicos</t>
  </si>
  <si>
    <t xml:space="preserve">No existe claridad en las reglas de eliminación que tiene la CGN para las cuentas de la emisión de TES, de los Otros Bonos Públicos VS las inversiones realizadas por las entidades </t>
  </si>
  <si>
    <t>Aclarar con la Contaduría General de la Nación las reglas de eliminación,  relacionadas con la emisión de títulos TES y la Emisión de Bonos Públicos</t>
  </si>
  <si>
    <t>Solicitar concepto a la Contaduría General de la Nación sobre las reglas de eliminación que aplica para las emisiones y colocaciones de Títulos TES y de los Otros Bonos Públicos.</t>
  </si>
  <si>
    <t>Oficio</t>
  </si>
  <si>
    <t>Se evidenció el oficio 34247/2019//OFI del 11/09/2019 solicitando concepto a la Contaduría General de la Nación sobre las reglas de eliminación que aplica para las emisiones y colocaciones de Títulos TES y de los Otros Bonos Públicos. Es importante anotar que, esta observación se subsana con la respuesta de la CGN</t>
  </si>
  <si>
    <t>Operaciones Recíprocas UTN y UDP: 2) Se siguen presentando partidas conciliatorias a 31 de diciembre de 2018. que no han objeto de conciliación por parte de las unidades de Deuda Pública y Tesoro Nacional. como es el caso de partidas de la UTN reportadas a la CGN (cuentas 121101 y 122101 por valores de $10.522.796.456 y 15.274.774.155.419 respectivamente), pero no se reportan para UDP y tampoco se  incluyeron en la conciliación de recíprocas a 31 de diciembre de 2018</t>
  </si>
  <si>
    <t>Se encuentran partidas conciliatorias en las cuentas recíprocas de las unidades Deuda Pública y Tesoro Nacional sin conciliar.</t>
  </si>
  <si>
    <t xml:space="preserve">Incluir la totalidad de las operaciones de cuentas recíprocas entre las dos entidades TN y DP, independiente del reporte a la Contaduría General de la Nación  </t>
  </si>
  <si>
    <t xml:space="preserve">Diligenciar el formato de la conciliación de cuentas recíprocas con la totalidad  de la información, independiente del reporte a la Contaduría General de la Nación para los TES y Bonos  </t>
  </si>
  <si>
    <t>Formato cuentas recíprocas</t>
  </si>
  <si>
    <t>Se observaron las conciliaciones de cuentas reciprocas elaboradas para marzo, junio, septiembre y diciembre de 2019 y el concepto de la Contaduría General de la Nación de septiembre de 2019, en donde enuncia que se va a realizar eliminación por una punta. Esta pendiente de verificar la efectividad</t>
  </si>
  <si>
    <t>2019</t>
  </si>
  <si>
    <t xml:space="preserve">Hallazgo No. 2 Procesos Judiciales - UGG </t>
  </si>
  <si>
    <t>Debilidad en la identificación de los terceros demandantes del MHCP que obliga a registrar en la  contabilidad a NIT genérico.</t>
  </si>
  <si>
    <t>Garantizar que la base de datos de los procesos judiciales contra el MHCP tengan el nombre y número de identificación del demandante.</t>
  </si>
  <si>
    <t xml:space="preserve">Solicitar,  mediante memorando del Subdirector Jurídico, a los apoderados que apoyan la defensa judicial del MHCP,  que en lo sucesivo se realicen las acciones tendientes a ubicar el nombre y número de identificación del demandante. 
</t>
  </si>
  <si>
    <t xml:space="preserve">  Memorando 
  </t>
  </si>
  <si>
    <t xml:space="preserve">Se adjuntó memorando con número de radicación 3-2020-013296 de del 1 de septiembre de 2020, con asunto "Identificación demandantes procesos judiciales MHCP", el cual se encuentra suscrito por el Subdirector Jurídico
 </t>
  </si>
  <si>
    <t> Subdirección Jurídica</t>
  </si>
  <si>
    <t>Realizar gestión para obtener el nombre y número de identificación del demandante en todos los procesos   judiciales activos contra el MHCP y actualizar la base de datos.</t>
  </si>
  <si>
    <t>Base de datos actualizada</t>
  </si>
  <si>
    <t>La OCI evidenció archivo Excel que contiene la información correspondiente a dirección y cedula</t>
  </si>
  <si>
    <t>Generar reporte periódico del sistema Oracle con la relación de los nombre y número de identificación del demandante, a fin de validar los consecutivos que genero el sistema de forma automática</t>
  </si>
  <si>
    <t>Reporte</t>
  </si>
  <si>
    <t>Se adjuntaron los tres reportes objeto del compromiso. Es importante anotar, que el último reporte fue enviado el 20 de enero de 2021, como resultado del seguimiento al plan de mejoramiento, siendo que esta actividad, debe ser realizada periódicamente para disminuir el riesgo de terceros genéricos, adicionalmente se observó que  los reportes 2 y 3 no contienen la totalidad de las cedulas, razón por la cual, se recomienda analizar la situación  e implementar los correctivos correspondientes.</t>
  </si>
  <si>
    <t xml:space="preserve">Falta de claridad en la definición de criterios para la incorporación de los valores de los fallos </t>
  </si>
  <si>
    <t xml:space="preserve">Precisar las situaciones que no estén contemplados en el artículo 8 de la Resolución No. 2781 de 2018, respecto de los valores a provisionar en los fallos judiciales.  </t>
  </si>
  <si>
    <t xml:space="preserve">Realizar la identificación y documentación de las situaciones que se generen para la provisión de los fallos que no estén contemplados en la Resolución No. 2781 de 2018, en el proceso APO 5.1 y su anexo (matriz de calificación riesgo)  </t>
  </si>
  <si>
    <t xml:space="preserve">Documentación en el APO 5.1 defensa judicial y su anexo (matriz de calificación riesgo)  </t>
  </si>
  <si>
    <t>Se observaron en la intranet las publicaciones del Apo 5.1 Pro1 Procedimiento Defensa Judicial, y  de la matriz calificación del riesgo, actualizados al 30 de septiembre de 2020</t>
  </si>
  <si>
    <t>Socializar las situaciones identificadas y documentadas respeto del registro de la provisión de los fallos.</t>
  </si>
  <si>
    <t>Documento socializado</t>
  </si>
  <si>
    <t xml:space="preserve">En el seguimiento efectuado se solicitó aclaración de la documentación realizada frente a los vacíos, la cual fue atendida mediante correo del 25 de enero de 2021, así: "Los documentos  aportados en el hallazgo  MHCP 2019-2-2-1, fue el memorando y los tres (3) informes con la relación de los terceros, respecto del MHCP 2019-2-2-2 se documentó en el SMGI con el APO 5.1, la matriz de calificación del riesgo y  Pro.1 Anexo 1. Procedimiento Defensa Judicial -Calificación del Riesgo y Provisión Contable, en el cual se detalla los criterios de la construcción de la matriz de calificación del riesgo, donde se indica entre otras cosas, que además de la aplicación de los criterios expuestos en la Resolución N°2781 del 10 de septiembre de 2018, se debe analizar para el cálculo de la provisión contable, la naturaleza del proceso, el tipo de obligación – de hacer o de dar, que eventualmente debería ser asumida por nuestra entidad. 
También se aclara,  que en la mayoría de los casos en que somos vinculados existe una clara falta de legitimación en la causa por pasiva, por lo que la posibilidad de condena es remota.
Ahora bien. en los casos que tenemos algún tipo de vinculación podría generarse una obligación de hacer la cual se concretaría en la suscripción de convenios de concurrencia, emisión y redención de bonos pensionales, y adiciones presupuestales y la probabilidad de condena es baja. 
En un reducido número de procesos la obligación que se generaría sería de dar, y la posibilidad de condena oscilaría entre media baja y alta dependiendo el tipo de proceso. es decir, se podría presentar esta eventualidad en procesos ejecutivos, laborales de funcionarios o exfuncionarios del ministerio, contractuales, o responsabilidades extracontractuales de la entidad.  ( se adjunta documento)"
Es necesario precisar que la efectividad del mismo se analizará posteriormente por la OCI
 </t>
  </si>
  <si>
    <t>Parametrizar los criterios para provisionar los valores de los fallos en el sistema Oracle, a fin de contrastarlos con los valores registrados en el eKOGUI</t>
  </si>
  <si>
    <t>Sistema parametrizado (evidencia de la comparación)</t>
  </si>
  <si>
    <t xml:space="preserve">Se anexó archivo Excel con la evidencia de la comparación efectuada
 </t>
  </si>
  <si>
    <t xml:space="preserve">Elaborar conciliación mensual de los valores  de los fallos registrados en Oracle y eKOGUI, identificando si hay lugar a ello, las diferencias que surjan entre las mismas. </t>
  </si>
  <si>
    <t xml:space="preserve">Conciliaciones mensuales (6) 
</t>
  </si>
  <si>
    <t xml:space="preserve">Se evidenció que se adjuntaron soportes de las conciliaciones efectuadas, la efectividad será evaluada posteriormente por la OCI </t>
  </si>
  <si>
    <t xml:space="preserve">Hallazgo No. 4. Saldos Sin Utilizar - UGG </t>
  </si>
  <si>
    <t>El hallazgo se origina con ocasión de los saldos sin utilizar del valor del contrato,  como consecuencia de la diferencia entre la fecha estimada  y la fecha real de inicio de la ejecución contractual. 
Los tiempos estimados pueden resultar afectados con ocasión  de las actividades propias para la legalización del trámite contractual como son: Registro Presupuestal - Afiliación ARL - Expedición y aprobación de garantías exigidas para el cumplimiento del objeto contractual, en los términos del art. 41 de la Ley 80 de 1993, modificado por el art. 23 de la Ley 1150 de 2007, así como el Decreto 723 de 2013.</t>
  </si>
  <si>
    <t xml:space="preserve">Incluir en los contratos de prestación de servicios y apoyo a la gestión, una autorización para que la Subdirección Financiera libere los recursos correspondientes al saldo que se genera con ocasión de la diferencia entre la fecha estimada y la fecha real de inicio de la ejecución contractual.
</t>
  </si>
  <si>
    <r>
      <rPr>
        <b/>
        <sz val="10"/>
        <color theme="1"/>
        <rFont val="Verdana"/>
        <family val="2"/>
      </rPr>
      <t xml:space="preserve"> </t>
    </r>
    <r>
      <rPr>
        <sz val="10"/>
        <color theme="1"/>
        <rFont val="Verdana"/>
        <family val="2"/>
      </rPr>
      <t xml:space="preserve">Incluir en los contratos de prestación de servicios y apoyo a la gestión, la autorización a la Subdirección Financiera para la liberación del saldo de los recursos no ejecutados en el primer tramite de pago.
</t>
    </r>
    <r>
      <rPr>
        <b/>
        <sz val="11"/>
        <color indexed="8"/>
        <rFont val="Arial"/>
        <family val="2"/>
      </rPr>
      <t/>
    </r>
  </si>
  <si>
    <t>Contrato de Prestación  de Servicios y Apoyo a la  Gestión</t>
  </si>
  <si>
    <t xml:space="preserve">
Se observó formato modificado en donde se estableció la liberación de los recursos no utilizados por parte de la Subdirección Financiera. Es importante anotar que la unidad esta planteada de forma errada , puesto que corresponde a una o dos unidades. Es importante anotar que la meta no esta bien definida pues corresponde a 1 unidad, el área  coloco 100 en porcentaje</t>
  </si>
  <si>
    <t>Dirección Administrativa - Grupo de Contratación Directa</t>
  </si>
  <si>
    <t xml:space="preserve"> Elaborar una Circular que describa las acciones que deben adoptar las áreas usuarias y supervisores de los contratos, responsables para impulsar el tramite de liberación de  recursos no ejecutados, mediante la celebración de otrosí al cierre de la vigencia, con el fin de optimizar los recursos.</t>
  </si>
  <si>
    <r>
      <rPr>
        <b/>
        <sz val="10"/>
        <color theme="1"/>
        <rFont val="Verdana"/>
        <family val="2"/>
      </rPr>
      <t xml:space="preserve"> </t>
    </r>
    <r>
      <rPr>
        <sz val="10"/>
        <color theme="1"/>
        <rFont val="Verdana"/>
        <family val="2"/>
      </rPr>
      <t xml:space="preserve">Elaborar la Circular.
</t>
    </r>
    <r>
      <rPr>
        <b/>
        <sz val="11"/>
        <rFont val="Arial"/>
        <family val="2"/>
      </rPr>
      <t/>
    </r>
  </si>
  <si>
    <t xml:space="preserve">Circular </t>
  </si>
  <si>
    <t>Se adjuntó la Circular 027 del 16 de octubre de 2020, con las instrucciones para el manejo de los saldos sin utilizar del contrato. La  efectividad de esta acción se verificará una vez se haya concluido la vigencia fiscal</t>
  </si>
  <si>
    <t xml:space="preserve">Hallazgo No. 7. Extinción de Obligaciones FEPC  – UDP  </t>
  </si>
  <si>
    <t xml:space="preserve">Haber sido declarada en la Ley 1955 del 25 de mayo de 2019, artículo 34, como una obligación que se entendería extinta a partir del 31 de diciembre de 2019.
No se aplicó el principio de devengo por cuanto ha debido reconocerse el deterioro o la baja en las cuentas por cobrar; no se aplicó lo relacionado con la depuración permanente dado que los valores registrados tanto de capital como de intereses no representan un derecho, como tampoco se va a obtener un flujo de efectivo.
</t>
  </si>
  <si>
    <t xml:space="preserve">Clasificar los documentos relacionados con las actividades llevadas a cabo en el proceso de extinción de las obligaciones del FEPC con la Nación  
</t>
  </si>
  <si>
    <t>Incluir concepto favorable del Comité de Tesorería del Ministerio de Hacienda y Crédito Público para cancelar las obligaciones en las condiciones que éste mismo estableciera.</t>
  </si>
  <si>
    <t>Concepto</t>
  </si>
  <si>
    <t>Se efectuó la reunión en donde se autorizó  por parte del Comité Directivo realizar las actividades para  cancelar las obligaciones en las condiciones que éste mismo estableciera, lo cual consta en el acta del 29 de enero de 2020. Se cumple con el compromiso de conseguir concepto favorable</t>
  </si>
  <si>
    <t xml:space="preserve">Dirección General de Crédito Público y Tesoro Nacional - Subdirección de Tesorería </t>
  </si>
  <si>
    <t>Incluir concepto jurídico del Grupo De Asuntos Legales respecto de la extinción de la obligación del FEPC en virtud de lo dispuesto en el artículo 34 de la Ley 1955 de 2019</t>
  </si>
  <si>
    <t>Se adjuntó Anexo Técnico en don de conceptúa sobre la interpretación de la Ley</t>
  </si>
  <si>
    <t>Dirección General de Crédito Público y Tesoro Nacional - Grupo de Asuntos Legales</t>
  </si>
  <si>
    <t>Incluir conceptos de la Contaduría General de la Nación No. 2020200003281 del 12 de febrero de 2020 y No.20202000020291 del 14 de mayo de 2020</t>
  </si>
  <si>
    <t>Se anexaron los dos conceptos de la Contaduría General de la Nación enunciados en el plan de mejoramiento</t>
  </si>
  <si>
    <t>Incluir Acto administrativo mediante el cual el Ministro de Hacienda y Crédito Público ordena a las dependencias competentes efectuar los trámites de extinción</t>
  </si>
  <si>
    <t>Se anexa Resolución 0830 en donde el Ministro de hacienda y Crédito Público ordena "Deléguese en el Director General de Crédito Público y Tesoro Nacional y en la Directora Administrativa del Ministerio de Hacienda y Crédito Público, la realización de las operaciones necesarias para dar cumplimiento al artículo 34 de la Ley 1955 de 2019, en lo relacionado con las cuentas por cobrar constituidas por la Nación al Fondo de Estabilización de Precios de los Combustibles — FEPC — que fueron autorizadas por la ley en contrapartida de la emisión de bonos u otros títulos de deuda pública."</t>
  </si>
  <si>
    <t>Dirección General de Crédito Público y Tesoro Nacional - Subdirección  de Financiamiento de Otras Entidades, Seguimiento, Saneamiento y Cartera</t>
  </si>
  <si>
    <t>Incluir comunicación por parte de los Directores delegados generando la instrucción a sus dependencias para reflejar la extinción de las obligaciones del FEPC</t>
  </si>
  <si>
    <t>Memorando</t>
  </si>
  <si>
    <t>Se incluyó memorando firmado por el director de Crédito público y Tesoro Nacional, sin embargo, el compromiso enuncia: Incluir comunicación por parte de los Directores delegados generando la instrucción a sus dependencias para reflejar la extinción de las obligaciones del FEPC, es decir, la comunicación debe ir firmada también por la directora Administrativa e incluir las instrucciones para a Subdirección Financiera</t>
  </si>
  <si>
    <t>Incluir comprobantes de contabilidad del registro de la extinción de la obligación del FEPC.</t>
  </si>
  <si>
    <t>Comprobante contable</t>
  </si>
  <si>
    <t xml:space="preserve">Mediante comprobante contable manual del 21 de mayo de 2020, se registro la extinción de la deuda.
 </t>
  </si>
  <si>
    <t>Implementar una política relacionada con la solicitud de consulta a los entes de control (Contaduría General de la Nación y Contraloría General de la República) respecto de incertidumbre sobre el registro de un hecho económico.</t>
  </si>
  <si>
    <t>Formular la política de solicitud de consulta o concepto a la Contaduría General de la Nación y/o la Contraloría General de la República cuando exista incertidumbre o falta de claridad en el registro de un hecho económico</t>
  </si>
  <si>
    <t>Manual de Políticas Contables de Deuda Pública Nación</t>
  </si>
  <si>
    <t xml:space="preserve">Se adjunto la conciliación de marzo 31 de 2021, la cual no contiene la explicación de la diferencia del FOME, se solicitó que se completara la información en cuanto a la explicación y de igual forma el envió de la conciliación que falta, pues el compromiso corresponde a dos informes. Se solicitó y recibió soporte faltante, revisada la comparación de saldos se observó que para la diferencia del FOME, se explicó que será ajustada en julio de 2021. Se recomienda implementar controles de revisión y de total de la cuenta conciliada 2902  
</t>
  </si>
  <si>
    <t xml:space="preserve">Hallazgo 3. UTN. Recursos recibidos en Administración </t>
  </si>
  <si>
    <t>No se registró en el pasivo la totalidad de los recursos recibidos de terceros, que no son propiedad de Ministerio, pero que fueron registrados en la cuenta contable del activo al cierre del 2017.</t>
  </si>
  <si>
    <t>Generar informe de saldo de recursos recibidos en administración con su respectivo análisis y observaciones del caso.</t>
  </si>
  <si>
    <t xml:space="preserve">Elaborar informe trimestral de la composición de los saldos de los recursos recibidos en administración en el que se contemple el análisis de diferencias presentadas durante ese período. </t>
  </si>
  <si>
    <t>Informe de conciliación</t>
  </si>
  <si>
    <t xml:space="preserve">
Se adjunto la conciliación de marzo 31 de 2021, la cual no contiene la explicación de la diferencia del FOME, se solicitó que se completara la información en cuanto a la explicación y de igual forma el envió de la conciliación que falta, pues el compromiso corresponde a dos informes. Se solicitó y recibió soporte faltante, revisada la comparación de saldos se observó que para la diferencia del FOME, se explicó que será ajustada en julio de 2021. Se recomienda implementar controles de revisión y de total de la cuenta conciliada 2902  
</t>
  </si>
  <si>
    <t>2018R</t>
  </si>
  <si>
    <t xml:space="preserve">Hallazgo 6. Políticas UTN: Previo a la aplicación del nuevo marco normativo para entidades de gobierno, una de las obligaciones de la entidad era haber formalizado mediante documento emitido por el representante legal o la máxima instancia administrativa de la entidad, la política contable, que estableciera los criterios específicos que la entidad aplicaría para cada uno de los elementos que conforman los estados  </t>
  </si>
  <si>
    <t>El documento de política contable, versión 1, de fecha 28 de diciembre de 2018, no contiene ni desarrolla aspectos básicos para reconocimiento, medición inicial, medición posterior, metodologías de cálculo, revelación y presentación de estados financieros.</t>
  </si>
  <si>
    <t xml:space="preserve">Actualizar el Manual de Políticas Contables de la Unidad Contable Tesoro Nacional.
NOTA: actualmente esta acción de mejora se solicitó también para el hallazgo No. 7 de 2018 "Revelación UTN" </t>
  </si>
  <si>
    <t>Actualizar el Manual de Políticas Contables en lo referente a criterios, normatividad existente sobre políticas contables y observaciones específicas de la CGR.</t>
  </si>
  <si>
    <t>Manual</t>
  </si>
  <si>
    <t>El área responsable de subsanar la observación, adjuntó el manual de políticas: Se encuentra pendiente de verificar la efectividad por parte de la OCI.</t>
  </si>
  <si>
    <t>Dirección General de Crédito Público y Tesoro Nacional - Subdirección de Operaciones</t>
  </si>
  <si>
    <t>2017R.</t>
  </si>
  <si>
    <t xml:space="preserve">Seguimiento a las diferencias presentadas en la conciliación de saldos de cuentas contables por operaciones recíprocas </t>
  </si>
  <si>
    <t xml:space="preserve">Realizar mesas de trabajo con corte trimestral con las entidades del Presupuesto General de la Nación que presentan diferencias en saldos de cuentas contables por operaciones recíprocas, en las que se defina compromisos para establecer las causas que las generan y la realización de ajustes contables correspondientes. </t>
  </si>
  <si>
    <t>Informe trimestral de mesas de trabajo realizadas junto con el cuadro control de reciprocas con corte al mismo período</t>
  </si>
  <si>
    <t>En el seguimiento efectuado por la OCI , se observó que se dio cumplimiento al compromiso suscrito en el plan de  mejoramiento; sé adjunta se informes de las  mesas de trabajo con entidades que presentaban partidas conciliatorias por operaciones  reciprocas , cuatro informes por cada trimestre de 2021, se anexa el cuadro control reciprocas .fecha 2021-12-29</t>
  </si>
  <si>
    <t>Dirección General de Crédito Público y Tesoro Nacional - Subdirección de Operaciones - Grupo Registro Contable</t>
  </si>
  <si>
    <t>11</t>
  </si>
  <si>
    <t>HALLAZGO 11 PLANES DE TRABAJO ODS. Entre octubre/2018 y marzo/2019, con el acompañamiento del DNP se formularon los planes de trabajo ODS generando una “primera versión”, conforme lo expuesto por el DNP y las entidades de la muestra; sin embargo, , al cierre de la vigencia 2019 e incluso lo corrido del 2020 en cuatro de las entidades seleccionad as como sujetos de control: Ministerios de Salud, Educación, Vivienda y Agricultura, no se evidenció la actualización n de la primera versión de los planes conforme al nuevo Plan Nacional de Desarrollo, cuya ley se expidió en mayo/2019, ni la corresponde ente aprobación
de éstos planes por las entidades responsable s que son las cabezas de sector</t>
  </si>
  <si>
    <t xml:space="preserve">Falta de celeridad y coordinación de las acciones y/o de compromiso de las entidades del orden nacional con responsabilidad frente a los ODS, en su rol de líderes o acompañantes de acuerdo con los lineamientos del Conpes 3918 de 2018. </t>
  </si>
  <si>
    <t xml:space="preserve">Solicitud de concepto al DNP, sobre la culminación de la definición del Plan de Trabajo ODS del Sector Hacienda y Crédito Público, dado que, tras las revisiones presentadas por el DNP y una vez recibida la orientación para ajustar el plan acorde a lo contenido en el PND 2018-2022,este Ministerio ha enviado los ajustes correspondientes </t>
  </si>
  <si>
    <t>Envío de oficio de solicitud de concepto</t>
  </si>
  <si>
    <t>Oficio enviado</t>
  </si>
  <si>
    <t>Se envió oficio con número de  Radicado: 2-2021-007147 del 16 de febrero de 2021 solicitando concepto del DNP acerca de la culminación de las acciones derivadas de la definición del Plan de Trabajo ODS del Sector Hacienda y Crédito Público, se recibió respuesta mediante comunicado Nro. DSEPP 20213600147331 del 2 de marzo de 2021, informando que el proceso de formulación del Plan de Trabajo ODS queda concluido. Por lo anterior, el hallazgo queda subsanado</t>
  </si>
  <si>
    <t xml:space="preserve">Oficina Asesora de Planeación </t>
  </si>
  <si>
    <t>15</t>
  </si>
  <si>
    <t>HALLAZGO 15 ESTIMACIÓN DE RECURSOS Y CAPACIDADES NECESARIOS PARA LA IMPLEMENTACIÓN DEL ODS1:
A diciembre de 2019, la estrategia planteada frente a la implementación de los ODS en Colombia no precisa la estimación del costo de la implementación de la mayoría de ODS y en particular el ODS 1.
Según el DNP (como Secretaría Técnica de la Comisión ODS) no está prevista la realización de un diagnóstico de las necesidades de recursos para implementar a nivel nacional y territorial los ODS, no obstante, “…los sectores podrán hacer este tipo de ejercicios de acuerdo con sus capacidades y competencia s."</t>
  </si>
  <si>
    <t>Es generada posiblemente por debilidades en la planeación, falta de compromiso y celeridad de las entidades del orden nacional con responsabilidad frente a los ODS en su rol de líderes o acompañantes de acuerdo con los lineamientos del Conpes 3918 de 2018, liderada por el DNP y MHCP.</t>
  </si>
  <si>
    <t>Se estudiará la necesidad de la estimación de recursos y capacidades necesarias para lograr la reducción de la pobreza, en particular reconociendo las obligaciones actuales para la atención de la emergencia ocasionada por el COVID 19</t>
  </si>
  <si>
    <t>Meta 1: Estimación de la necesidades para la estimación de la reducción de pobreza</t>
  </si>
  <si>
    <t xml:space="preserve">Cálculos realizados </t>
  </si>
  <si>
    <t>Se adjuntó documento que CONSOLIDA UNA INFRAESTRUCTURA DE EQUIDAD FISCALMENTE SOSTENIBLE PARA FORTALECER LA POLÍTICA DE ERRADICACIÓN DE LA POBREZA, A TRAVÉS DE LA REDEFINICIÓN DE LA REGLA FISCAL, EL FORTALECIMIENTO Y FOCALIZACIÓN DEL GASTO SOCIAL Y LA REDISTRIBUCIÓN DE CARGAS TRIBUTARIAS Y AMBIENTALES CON CRITERIOS DE SOLIDARIDAD Y QUE PERMITAN ATENDER LOS EFECTOS GENERADOS POR LA PANDEMIA Y SE DICTAN OTRAS DISPOSICIONES”, de acuerdo con lo observado, se realizó un análisis soportado en diferentes factores que contempla datos de entidades como el DANE, entre otras. Si bien es cierto, la unidad de medida hizo referencia a "cálculos realizados", el documento contiene datos, que expresan un resultado y metodología. La eficacia de la acción será analizada posteriormente</t>
  </si>
  <si>
    <t>Viceministerio Técnico</t>
  </si>
  <si>
    <t>18</t>
  </si>
  <si>
    <t>HALLAZGO 18. TRAZADOR PRESUPUESTAL ODS1. En el Plan Nacional de Desarrollo (PND) 2018-2022 no se evidencia la definición del trazador presupuestal para el ODS, con el fin que las entidades que hacen parte del Presupuesto General de la Nación y que a su vez tienen competencia s en la ejecución de las políticas públicas identifiquen las asignaciones presupuestales para la referida finalidad, preparen y presenten anualmente un informe de los recursos y los resultados obtenidos en la vigencia inmediatamente anterior, así como de los recursos apropiados para la vigencia</t>
  </si>
  <si>
    <t>Se genera por debilidades en la planeación, falta de compromiso y celeridad por parte del DNP y MHCP en su rol de líderes y acompañantes de acuerdo con los lineamientos del Conpes 3918</t>
  </si>
  <si>
    <t>Se propondrá y convocará oficialmente al Departamento Nacional de Planeación para una reunión de concertación de mecanismos de coordinación para el trabajo interinstitucional de tratamiento de la información de Objetivos de Desarrollo Sostenible - ODS y su seguimiento presupuestal. Se citará al DNP por su rol de Secretaría Técnica de la Comisión interinstitucional de Alto Nivel para el alistamiento y efectiva implementación de la Agenda ODS</t>
  </si>
  <si>
    <t>Meta 1: convocatoria a reunión interinstitucional con el DNP</t>
  </si>
  <si>
    <t>Convocatoria</t>
  </si>
  <si>
    <t xml:space="preserve">Mediante oficio con numero de radicado 12998/2021/OFI del 29 de marzo de 2021, solicitó al Departamento Nacional de Planeación- DNP realizar una reunión conjunta en la cual se definan responsabilidades y se programen las mesas de trabajo para la coordinación del tema de Objetivos de Desarrollo Sostenible - ODS.. </t>
  </si>
  <si>
    <t>Dirección General del Presupuesto Público Nacional</t>
  </si>
  <si>
    <t>ODS 2019.-19-1</t>
  </si>
  <si>
    <t>19</t>
  </si>
  <si>
    <t>HALLAZGO 19. COORDINACIÓN INTERINSTITUCIONAL Y APROPIACION DE ROLES. El primer acercamiento de la CGR a las entidades relacionadas con el ODS 1,solicitando información sobre la definición de metas, indicadores, estrategias, procesos, mecanismos, responsables, recursos y seguimiento frente al ODS 1, condujo a que algunas de las entidades trasladaron la solicitud a otras entidades. Ocho entidades de la muestra, de un total de once, a las que el Conpes 3918/2018,estrategia de Colombia, les determinó responsabilidades como líderes y acompañantes, algunas con rol determinante en materia de recursos, otras con responsabilidades importantes, dieron traslado de la solicitud de información de la CGR, a otra entidad diferente, por considerar que no era de su competencia dar respuesta a la información solicitada del ODS No. 1, lo cual conllevó a nuevos requerimientos por parte de la CGR, insistiendo en el rol definido para cada una de ellas en el Conpes, participación y responsabilidades frente al cumplimiento de metas establecida por el país para los ODS. Se resalta la importancia de asegurar esfuerzos conjuntos y coordinados para identificar y superar múltiples carencias a nivel de los hogares y de las personas en los ámbitos de la educación, la salud y el nivel de vida de la población.</t>
  </si>
  <si>
    <t>Ocho entidades de la muestra, de un total de once, a las cuales el documento CONPES 3918  les determinó responsabilidades tanto de entidades líderes, como de acompañantes de los ODS,  dieron traslado de la solicitud de información de la CGR, a otra entidad diferente, por considerar que no era de su competencia dar respuesta a la información solicitada acerca del ODS 1</t>
  </si>
  <si>
    <t xml:space="preserve">Se asistirá en las mesas de trabajo técnicas establecidas en el decreto 280 de 2015, en relación a la comisión de alto nivel de los ODS, así como en sus comités técnicos </t>
  </si>
  <si>
    <t xml:space="preserve">Meta 1: Asistencia activa en la comisiones técnicas e interinstitucionales para el alistamiento de la implementación de la agenda de ODS </t>
  </si>
  <si>
    <t>Participación</t>
  </si>
  <si>
    <t>Se anexaron listados de asistencia, debido a que fue posible descargarlos del aplicativo, se solicitó a la persona responsable del tema proporcionarlos por correo. Se adjunta la comunicación recibida</t>
  </si>
  <si>
    <t>MHCP2021-6-1-1</t>
  </si>
  <si>
    <t>6</t>
  </si>
  <si>
    <t>Hallazgo No. 6: Cuenta 192603 Fiduciaria Mercantil-Patrimonio Autónomo FAE -SGR</t>
  </si>
  <si>
    <t>Debilidades en los mecanismos de control interno aplicados en la generación, registro y publicación de reportes oficiales.</t>
  </si>
  <si>
    <t>Implementar control para que en la generación y publicación del formulario de saldos y movimientos del CHIP,  el valor del Fideicomiso FAE se registre  como una partida no corriente conforme lo establecido en el concepto 20192000067321 del 25 de noviembre de 2019 expedido por la Contaduría General de la Nación.</t>
  </si>
  <si>
    <t>Reportar la partida del Fideicomiso - FAE de la subcuenta 192603 Fiduciaria Mercantil-Patrimonio Autónomo - FAE, como no corriente en el formulario de saldos y movimientos del mes de junio de 2022 del aplicativo CHIP de la Contaduría General de la Nación</t>
  </si>
  <si>
    <t>Reporte de saldos y movimientos transmitidos al CHIP  de la Contaduría General de la Nación</t>
  </si>
  <si>
    <t>Se observó el reporte "923272447 - Sistema General de Regalías ENTIDADES DE GOBIERNO 01-04-2022 al 30-06-2022 INFORMACIÓN CONTABLE PUBLICA - CONVERGENCIA CGN2015_001_SALDOS_Y_MOVIMIENTOS_CONVERGENCIA", con corte a 30 de junio de 2022,el  donde se registra en el activo no corriente el saldo de la cuenta 192603Solicitud prórroga</t>
  </si>
  <si>
    <t>MHCP2021-6-1-2</t>
  </si>
  <si>
    <t>Verificar que una vez transmitida la información en el Consolidador de Hacienda e Información Pública - CHIP todas las partidas hayan quedado clasificadas.</t>
  </si>
  <si>
    <t xml:space="preserve">Reporte de saldos y movimientos transmitidos al CHIP  de la Contaduría General de la Nación </t>
  </si>
  <si>
    <r>
      <t xml:space="preserve">Se evidenciaron cuatro (4) documentos en formato Excel denominados </t>
    </r>
    <r>
      <rPr>
        <i/>
        <sz val="10"/>
        <color theme="1"/>
        <rFont val="Arial"/>
        <family val="2"/>
      </rPr>
      <t xml:space="preserve">Informes CHIP, </t>
    </r>
    <r>
      <rPr>
        <sz val="10"/>
        <color theme="1"/>
        <rFont val="Arial"/>
        <family val="2"/>
      </rPr>
      <t xml:space="preserve">que contienen datos con corte a marzo, junio, septiembre y diciembre de 2022, los cuales, con base en los descrito por el auditado corresponden a formularios de saldos y movimientos generados y publicados en el Consolidador de Hacienda e Información Financiera Pública - CHIP que presentan el registro como una partida no corriente del valor del Fideicomiso FAE. </t>
    </r>
  </si>
  <si>
    <t>MHCP2021-7-1-1</t>
  </si>
  <si>
    <t>7</t>
  </si>
  <si>
    <t>Hallazgo No. 7: Operaciones Recíprocas y Saldos por Conciliar SGR.
Al cierre de la vigencia 2021 existen partidas pendientes de conciliar por $2.567.717.819.668 entre los registros contables del SGR y las demás entidades contables con las cuales se tienen operaciones reciprocas que no fueron eliminadas en el proceso de consolidación realizado por la CGN con corte al 7 de abril de 2022.</t>
  </si>
  <si>
    <t>Acciones de conciliación insuficientes dada la complejidad del SGR, en el que participan diferentes terceros y entidades como beneficiarias o ejecutoras finales de los recursos, evidenciando falta de articulación y compromiso de algunos actores para lograr el objetivo que se persigue con los procesos conciliatorios.</t>
  </si>
  <si>
    <t xml:space="preserve">Generar comunicación a las entidades que participan en las transacciones y hechos económicos con recursos del Sistema General de Regalías, sobre el cumplimento de la responsabilidad por conciliar los registros contables informados periódicamente por la Subdirección de Operaciones, so pena de aplicar restricciones en el uso de los recursos. </t>
  </si>
  <si>
    <t>Elaborar circular con destino a las entidades territoriales sobre el cumplimiento de la conciliación de los saldos recíprocos.</t>
  </si>
  <si>
    <t>Circular</t>
  </si>
  <si>
    <t xml:space="preserve">Se observó la Circular Externa 016 de la Dirección del Tesoro Nacional – DTN de 10/06/2022 relacionada con la Conciliación de los saldos de operaciones reciprocas entre el Sistema General de Regalías y las entidades beneficiarias de los recursos del SGR, y el correo de publicación
 </t>
  </si>
  <si>
    <t>MHCP2021-7-1-2</t>
  </si>
  <si>
    <r>
      <rPr>
        <sz val="10"/>
        <color theme="1"/>
        <rFont val="Arial"/>
        <family val="2"/>
      </rPr>
      <t>Hallazgo No. 7: Operaciones Recíprocas y Saldos por Conciliar SGR.
Al cierre de la vigencia 2021 existen partidas pendientes de conciliar por $2.567.717.819.668 entre los registros contables del SGR y las demás entidades contables con las cuales se tienen operaciones reciprocas que no fueron eliminadas en el proceso de consolidación realizado por la CGN con corte al 7 de abril de 2022.</t>
    </r>
  </si>
  <si>
    <t>Revisar las herramientas jurídicas del Decreto Único Reglamentario 1821 de 2020 del Sistema General de Regalías sobre la aplicación de restricciones en el uso de los recursos a las entidades que no concilien sus saldos.</t>
  </si>
  <si>
    <t>Informe</t>
  </si>
  <si>
    <t xml:space="preserve">Se observó correo del 23/06/2022 con asunto “RESTRICCION USO DE RECURSOS POR CONCILIACION EN RECIPROCAS”, el cual, contiene informe del análisis realizado en relación con el tema del asunto
 </t>
  </si>
  <si>
    <t>MHCP2021-8-1-1</t>
  </si>
  <si>
    <t>8</t>
  </si>
  <si>
    <t>Hallazgo No. 8: Incidentes en cuentas de orden SPGR - SGR.
El Sistema de Presupuesto y Giro de Regalías-SPGR presenta errores de parametrización toda vez que se evidenciaron registros contables en cuentas que no corresponden</t>
  </si>
  <si>
    <t>Por errores presentados en el cargue automático que realiza el aplicativo SPGR en el proceso de registro de asignación de recursos para proyectos, fue necesaria la reclasificación, por cuanto debían ser registrados en la cuenta 937004-Asignación para la paz y no en la cuenta 937090.</t>
  </si>
  <si>
    <t xml:space="preserve">Se realizaron los ajustes necesarios en el SPGR para que la afectación contable se evidencie en las cuentas de orden correspondientes de acuerdo con las dinámicas establecidas por la CGN. </t>
  </si>
  <si>
    <t xml:space="preserve">Meta 1 - Se verificaron los comprobantes contables automáticos generados para las reducciones de asignación de proyectos de inversión con recursos de adelanto paz después del ajuste del software. </t>
  </si>
  <si>
    <t>Ajustes en el Sistema de Presupuesto y giro de Regalías</t>
  </si>
  <si>
    <t xml:space="preserve">Se observó comprobante No. 47784  del 20/04/2022, adjunto en el SMGI, el cual refiere "Reducción a la Asignación de proyecto (APR304) cuando en la traza contable el “Indicador de beneficiario de regalías en la asignación de recursos” sea SI y el indicador de “Destinatario del Producto del Proyecto” ” se encuentre con “NO APLICA,” o “POR DEFINIR” o “BENEFICIARIO” y el “Indicador de Reversión” sea “SI” y el “Año Actual” sea “SI”
</t>
  </si>
  <si>
    <t>Grupo Sistema General de Regalías - Sistema de Presupuesto y Giro de Regalías</t>
  </si>
  <si>
    <t>MHCP2021-8-2-1</t>
  </si>
  <si>
    <t>Verificar las afectaciones contables automáticas que se generen por reducciones de asignación de proyectos con recursos de adelanto paz, al cierre de cada periodo contable mensual, con el fin de que el ajuste en el SPGR esté generando la afectación contable de forma correcta.</t>
  </si>
  <si>
    <t xml:space="preserve">Meta 1 - Verificar que se afecten las cuentas contables adecuadas mediante la consulta de los comprobantes contables automáticos generados en cada mes por operaciones de reducciones de asignación de proyectos de inversión con recursos de adelanto paz. </t>
  </si>
  <si>
    <t xml:space="preserve">Reporte de consulta de los comprobantes contables </t>
  </si>
  <si>
    <t xml:space="preserve">Cumplida </t>
  </si>
  <si>
    <t xml:space="preserve">Se observaron dos (2) documentos en formato Excel denominados "CPBTES CONTABLES REDUCCIONES PAZ Y AD PAZ JUN A DIC DE 2022" y "REGISTROS REDUCCIONES PROYECTOS PAZ Y AD PAZ JUN A DIC 2022"  suministrados por el responsable de la ejecución de la actividad, quien a su vez reportó que la Dirección de Tecnología realizó la corrección de la novedad identificada por parte de la CGR, así como dispuso un ambiente de producción el 6 de junio de 2022. 
Se evidenció que se realizó seguimiento mensual por parte del Sistema de Presupuesto y Giro de Regalías - SPGR de junio a diciembre de 2022, con el objetivo de verificar que los registros de reducciones de asignaciones de paz y adelanto de asignaciones de paz dejen la contabilidad automática correcta; en razón a que citadas reducciones se presentaron en junio y agosto y no mostraron novedades, el responsable concluyó que la corrección realizada sobre la funcionalidad de la asignación presupuestal de proyectos de inversión dispuesta en el ambiente de producción fue eficaz. </t>
  </si>
  <si>
    <t>MHCP2021-8-3-1</t>
  </si>
  <si>
    <t>Implementar cambios para automatizar los comprobantes contables de las operaciones del negocio que tienen un registro en el SPGR.</t>
  </si>
  <si>
    <t>Meta 1 - Ejecutar las actividades requeridas para el desarrollo de software del SPGR para que sean automáticos los comprobantes contables de las operaciones del negocio relacionadas con los registros de la Distribución e IAC con elementos por identificar (no se conoce el tercero) que afectan cuentas de orden.</t>
  </si>
  <si>
    <t>Cambio implementado</t>
  </si>
  <si>
    <t xml:space="preserve">Se observó reporte efectuado por los responsables, que hace referencia a que durante el segundo semestre de la vigencia 2022 se realizaron tres (3) controles de cambio y ajustes en las transacciones de negocios del aplicativo, para que se generara la trazabilidad automática contable cambiando la metodología de generación automática de asientos contables, la cual requirió las siguientes modificaciones: 
*Distribución de la IAC para regalías distribuidas con elementos por identificar con el fin de que se generen automáticamente los comprobantes contables establecidos en el numeral 2.2 del artículo 5º de la Resolución 191 de 2020 expedida con la Contaduría General de la Nación.
*Redistribución de la IAC donde se involucren regalías distribuidas con elementos por identificar, con el fin de que se generen automáticamente los comprobantes contables establecidos en el numeral 2.2 del artículo 5º de la Resolución 191 de 2020.
*Ajustes en la carga mensual y aprobación de las operaciones financieras producto de las inversiones de los recursos del SGR para que los movimientos de los depósitos remunerados del Tesoro Nacional y las remuneraciones de la Cuenta Única del SGR generen automáticamente los comprobantes contables establecidos en los numerales 10.2 y 11.2 del artículo 5º de la Resolución 191 de 2020 expedida por la Contaduría General de la Nación.
De igual manera se revisaron dos (2) documentos en formato WORD en donde se detallan los requerimientos, así como el cronograma de ciclo de desarrollo de controles de cambio. </t>
  </si>
  <si>
    <t>MHCP2021-8-4-1</t>
  </si>
  <si>
    <t>Definir posibles ajustes o desarrollos en el SPGR a través de mesas de trabajo entre el Grupo Contable del SGR y el SPGR en relación con las afectaciones contables en cada periodo mensual.</t>
  </si>
  <si>
    <t xml:space="preserve">Meta 1  - Establecer las necesidades de ajustes o nuevos desarrollos al aplicativo para minimizar el registro de comprobantes contables manuales en las mesas de trabajo entre el Grupo Contable del SGR y el SPGR en relación con las afectaciones contables en cada periodo mensual previo al reporte de información. </t>
  </si>
  <si>
    <t>Actas de Mesas de trabajo con los compromisos adquiridos</t>
  </si>
  <si>
    <t>Se observaron tres (3) documentos PDF denominados Ayuda de Memoria de fechas 21 de junio, 13 de septiembre y 01 de diciembre de 2022, los cuales se constituyen como soportes de reuniones realizadas entre integrantes del grupo contable del Sistema General de Regalías SGR y Sistema de Presupuesto y Giro de Regalías - SPGR, dentro de lo comentado por los responsables de ejecutar la actividad se hace referencia a que realizada la primera mesa de trabajo el 21 de junio se acordó que en lugar de realizar mesas de trabajo mensuales, se programarían por demanda cuando se presenten situaciones que ameriten revisión en el avance de las actividades planteadas, por lo que se consideró que instaurarán las reuniones de manera indefinida, con el objetivo de mantener un espacio conjunto de trabajo para realizar  evaluación constante de situaciones o eventos que podrían implicar ajustes al software o nuevos desarrollos en el SPGR.</t>
  </si>
  <si>
    <t>MHCP2017R.-4-1-1</t>
  </si>
  <si>
    <t>VIGENCIA 2017</t>
  </si>
  <si>
    <t xml:space="preserve">Realizar el análisis de las partidas conciliatorias  por operaciones recíprocas pendientes o sin ajustar por parte de entidades públicas. </t>
  </si>
  <si>
    <t>Elaborar informe del trimestre III y IV de 2022, de análisis, identificación y gestión de saldos de partidas conciliatorias por operaciones recíprocas.</t>
  </si>
  <si>
    <t xml:space="preserve">Informe trimestral de seguimiento a partidas conciliatorias por operaciones recíprocas. </t>
  </si>
  <si>
    <r>
      <t>Se evidenciaron dos (2) documentos en versión PDF denominados I</t>
    </r>
    <r>
      <rPr>
        <i/>
        <sz val="10"/>
        <color theme="1"/>
        <rFont val="Arial"/>
        <family val="2"/>
      </rPr>
      <t>nforme de Gestión Operaciones Recíprocas,</t>
    </r>
    <r>
      <rPr>
        <sz val="10"/>
        <color theme="1"/>
        <rFont val="Arial"/>
        <family val="2"/>
      </rPr>
      <t xml:space="preserve"> que corresponden a los periodos comprendidos entre enero a septiembre y octubre a diciembre de 2022, respectivamente. </t>
    </r>
  </si>
  <si>
    <t>AEFONSE2021-1-1-1</t>
  </si>
  <si>
    <t>1</t>
  </si>
  <si>
    <t>Recursos recaudados con posterioridad a la inexequibilidad de los artículos 313 y 314 de la Ley 1955 de 2019 y no girados.</t>
  </si>
  <si>
    <t>Durante la vigencia de los artículos 313 y 314 de la ley 1955 del 2021 se recaudaron por concepto de recursos provenientes de la sobretasa por kilovatio/hora consumido y contribución, la suma de $64.167 millones (tabla No. 6), sin que a la fecha dicho valor haya sido girado, el cual debió hacerse de manera inmediata, tal como lo estipula el decreto 1068 de 2015, artículo 2.21.7.</t>
  </si>
  <si>
    <t xml:space="preserve">Realizar las acciones necesarias para que la Superintendencia de Servicios Públicos Domiciliarios gire, a la Nación - Ministerio de Hacienda y Crédito Público, los recursos recaudados durante la vigencia de los artículos 313 y 314 de la ley 1955 de 2019. </t>
  </si>
  <si>
    <t>Meta 1: Proyectar y suscribir oficio dirigido a la SSPD, solicitando el giro inmediato de los recursos recaudados durante la vigencia de los artículos 313 y 314 de la ley 1955 de 2019 y no girados a la Nación - MHCP</t>
  </si>
  <si>
    <t xml:space="preserve">Se observó oficio dirigido a la SSPD y a la Fiducia con acuse de recibo de recursos. Las acciones suscritas tenían como objetivo cobrar  a la Superintendencia de Servicios Públicos Domiciliarios, los recursos recaudados durante la vigencia de los artículos 313 y 314 de la ley 1955 de 2019. Las acciones terminaban con la suscripción de un acuerdo de pago, sin embargo, en el seguimiento efectuado se observó que los recursos fueron consignados en la cuenta 61011029 de acuerdo con los soportes aportados por el responsable de subsanar el hallazgo, si bien es cierto, no se ejecutaron las acciones de acuerdo con los compromisos suscritos, según lo informado se logro el objetivo de recaudar los recursos.
 </t>
  </si>
  <si>
    <t>AEFONSE2021-1-2-1</t>
  </si>
  <si>
    <t>En desarrollo de la Actuación Especial de Fiscalización a los recursos del Fondo de Sostenibilidad Financiera para el Sector Eléctrico – FONSE, evidencia la CGR que se recaudaron durante la vigencia de los artículos 313 y 314 de la ley 1955 del 2021 por concepto de recursos provenientes de la sobretasa por kilovatio/hora consumido y contribución, la suma de $64.167 millones, sin que a la fecha dicho valor haya sido girado por el FONDO EMPRESARIAL DE LA SUPERINTENDENCIA DE SERVICIOS PÚBLICOS DOMICILIARIOS al FONSE, el cual debió hacerse de manera inmediata, tal como lo estipula la norma.</t>
  </si>
  <si>
    <t xml:space="preserve">Realizar las acciones necesarias para acordar los términos jurídicos y financieros de la minuta del acuerdo de pago a aprobar por parte del Comité de Tesorería. </t>
  </si>
  <si>
    <t>Meta 1: Una vez acordado el clausulado de la Minuta con la SSPD diferente a las condiciones financieras, proyectar y suscribir el oficio remitiendo dichos términos.</t>
  </si>
  <si>
    <t>Se remite el 5 de agosto de 2022 a la SUPERINTENDENCIA DE SERVICIOS PÚBLICOS DOMICILIARIOS modelo de minuta del acuerdo de pago entre el Patrimonio Autónomo Fondo de Sostenibilidad Financiera del Sector Eléctrico – FONSE y el Patrimonio Autónomo Fondo Empresarial de la Superintendencia de Servicios Públicos Domiciliarios</t>
  </si>
  <si>
    <t>AEFONSE2021-1-2-2</t>
  </si>
  <si>
    <t>Por consiguiente, se genera incertidumbre en la recuperación de los recursos del Contrato Crédito y por ende el incumplimiento de la norma que consagra la oportunidad del giro de los recursos recaudados al FONSE.</t>
  </si>
  <si>
    <t>Meta 2: Citar el comité de tesorería para presentar la propuesta.</t>
  </si>
  <si>
    <t>Agenda</t>
  </si>
  <si>
    <t xml:space="preserve">Se evidenció correo electrónico de fecha 31 de julio de 2021 en el que el Subdirector de Tesorería de la Dirección General de Crédito Público y Tesoro Nacional inició a través de citado correo, el Comité de Tesorería en el que solicitó a sus integrantes emitir concepto favorable sobre las recomendaciones tendientes a la recuperación del saldo adeudado por el Fondo Empresarial al FONSE y de este a la Nación-MHCP, estableciendo un plazo para el pronunciamiento por parte de citados miembros. </t>
  </si>
  <si>
    <t>AEFONSE2021-1-2-3</t>
  </si>
  <si>
    <t>Meta 3: Acta del comité de tesorería</t>
  </si>
  <si>
    <t>Acta</t>
  </si>
  <si>
    <t xml:space="preserve">Se evidenció documento PDF denominado "Acta No. 2022 - 09" de fecha 31 de julio de 2022 que hace referencia a la documentación de los tratado en el Comité de Tesorería llevado a cabo  en modalidad virtual. </t>
  </si>
  <si>
    <t xml:space="preserve">Dirección General de Crédito Público y Tesoro Nacional - Subdirección de Tesorería  </t>
  </si>
  <si>
    <t>MHCP-AF-2022-1-1</t>
  </si>
  <si>
    <t xml:space="preserve">HALLAZGO No. 1:  INMUEBLES CON FUTURO INDETERMINADO
Deficiencias en el sistema de control interno contable, relacionadas con el análisis de información contable registrada a 31 de diciembre del 2022 en la subcuenta 16.05.06 – Terrenos con uso futuro indeterminado, generando incorrección de clasificación en los Estados Financieros como una subestimación de la cuenta de inventarios (151002) –Mercancías en existencia terrenos por $623.168.007 con su contrapartida en Propiedad planta y equipo (160506) por el mismo valor.
Así mismo se genera incorrección cualitativa, por cuanto las Notas de los Estados Financieros no contienen información amplia, suficiente, relevante y necesaria para la toma de decisiones con relación al porcentaje de propiedad del MHCP, el estado en que se encuentran y su ofrecimiento a título gratuito a otras entidades, conforme lo establece el Marco Conceptual para la Preparación y Presentación de Información Financiera de las entidades de Gobierno. </t>
  </si>
  <si>
    <t>Debilidades de control interno contable en relación con el análisis de la información contable registrada a 31 de diciembre del 2022 en la subcuenta 16.05.06 – Terrenos con uso futuro indeterminado</t>
  </si>
  <si>
    <t>Obtener el pronunciamiento del Órgano Rector de la Contabilidad - Contaduría General de la Nación (CGN), mediante el que se indique el tratamiento adecuado de los bienes denominados "Finca Montecarlo" y "Planta La Sierra"</t>
  </si>
  <si>
    <t>Solicitar concepto a la CGN sobre la forma de registrar los bienes denominados "Finca Montecarlo" y "Planta La Sierra"</t>
  </si>
  <si>
    <t>Concepto contable</t>
  </si>
  <si>
    <t>En ejecución</t>
  </si>
  <si>
    <t xml:space="preserve">La acción se encuentra dentro de término para su ejecución. </t>
  </si>
  <si>
    <t xml:space="preserve">Dirección Administrativa - Subdirección Financiera - Grupo Contabilidad  </t>
  </si>
  <si>
    <t>MHCP-AF-2022-1-2</t>
  </si>
  <si>
    <t xml:space="preserve">HALLAZGO No. 1:  INMUEBLES CON FUTURO INDETERMINADO
Deficiencias en el sistema de control interno contable, relacionadas con el análisis de información contable registrada a 31 de diciembre del 2022 en la subcuenta 16.05.06 – Terrenos con uso futuro indeterminado, generando incorrección de clasificación en los Estados Financieros como una subestimación de la cuenta de inventarios (151002) –Mercancías en existencia terrenos por $623.168.007 con su contrapartida en Propiedad planta y equipo (160506) por el mismo valor.
Así mismo se genera incorrección cualitativa, por cuanto las Notas de los Estados Financieros no contienen información amplia, suficiente, relevante y necesaria para la toma de decisiones con relación al porcentaje de propiedad del MHCP, el estado en que se encuentran y su ofrecimiento a título gratuito a otras entidades, conforme lo establece el Marco Conceptual para la Preparación y Presentación de Información Financiera de las entidades de Gobierno.  </t>
  </si>
  <si>
    <t>Elaborar en 2023 (si a ello hubiere lugar) el ajuste contable según concepto emitido por la CGN sobre la contabilización  de los bienes denominados "Finca Montecarlo" y "Planta La Sierra"; así como efectuar la correspondiente revelación en notas a los Estados Financieros de 2023</t>
  </si>
  <si>
    <t>Registro contable de ajuste</t>
  </si>
  <si>
    <t>MHCP-AF-2022-2-1</t>
  </si>
  <si>
    <t>HALLAZGO No. 2: INVERSION CALDESA
El MHCP registra en las inversiones de administración de liquidez (Cuenta 122413), 600.000.000 de acciones de “Cales y derivados de la Sierra en Liquidación” por valor de $130.537.273 que representan una participación del 15.38%, sobre las cuales no se evidenciaron las verificaciones realizadas al cierre para reconocer deterioro sobre la partida.</t>
  </si>
  <si>
    <t xml:space="preserve">Deficiencias de control interno contble y ambigüedad en cuanto al tratamiento contable de una inversión en una entidad en liquidación, y sobre la que se ha dispuesto la adjudicación de bienes. </t>
  </si>
  <si>
    <t xml:space="preserve">Obtener el pronunciamiento del Órgano Rector de la Contabilidad - Contaduría General de la Nación (CGN), mediante el que se indique el tratamiento adecuado de una participación del MHCP en una entidad en liquidación, y sobre la que se ha dispuesto la adjudicación de bienes. </t>
  </si>
  <si>
    <t xml:space="preserve">Solicitar concepto a la CGN sobre la forma de registrar la participación del MHCP en una entidad en liquidación, y sobre la que se ha dispuesto la adjudicación de bienes. </t>
  </si>
  <si>
    <t>MHCP-AF-2022-2-2</t>
  </si>
  <si>
    <t>Elaborar en 2023 (si a ello hubiere lugar) el ajuste contable según concepto emitido por la CGN sobre la contabilización  de la participación del MHCP en CALDESA y su deterioro, así como efectuar la correspondiente revelación en notas a los Estados Financieros de 2023</t>
  </si>
  <si>
    <t>MHCP-AF-2022-3-1</t>
  </si>
  <si>
    <t>HALLAZGO No. 3:  CUENTA DE GRAN ABASTOS 
El MHCP mantiene registrada en su contabilidad una cuenta por cobrar de dividendos por $430.400.000 desde 1998, sobre la que es posible concluir que:
1. No hay documento idóneo que permita ejercer acción de cobro de estos recursos,
2. No se han realizado acciones para determinar la realidad económica de la partida y el deterioro de la misma, a fin de garantizar que las cifras reflejadas en los Estados Financieros sean acordes con su realidad económica.
3. La antigüedad de la partida mayor a 20 años sobre la cual no se evidencia gestión alguna de recuperación, genera sobrestimación de los derechos registrados en los activos del balance, porque no se reconoce vía deterioro la condición real de cuenta.
Así las cosas, por deficiencias de control interno contable, relacionadas con el análisis de la información financiera y deficiencias en las gestiones del Comité de Normalización de Cartera, a 31 de diciembre del 2022 existe una subestimación del deterioro de las cuentas por cobrar por $430.400.000 (138614) y por el mismo valor en su contrapartida - Gasto de deterioro de cuentas por cobrar (534790). Por otra parte, esta condición tampoco ha sido objeto de revelación en las notas a los Estados financieros.</t>
  </si>
  <si>
    <t>Deficiencias de control interno contable relacionadas con el análisis de la información financiera y deficiencias en las gestiones del Comité de Normalización de Cartera</t>
  </si>
  <si>
    <t>Implementar acciones para garantizar que el registro de las cuentas por cobrar cuenten con el documento soporte idóneo, reflejen la realidad económica y permitan la depuración oportuna de las mismas</t>
  </si>
  <si>
    <t>Enviar solicitud al Grupo de Asuntos Legales de la Dirección de Crédito Público y del Tesoro Nacional mediante la cual se estudie la viabilidad de a) realizar el cobro a CORABASTOS o b) se gestione ante el Comité de Cartera el castigo de la cuenta por cobrar</t>
  </si>
  <si>
    <t xml:space="preserve">Memorando </t>
  </si>
  <si>
    <t>MHCP-AF-2022-3-2</t>
  </si>
  <si>
    <t xml:space="preserve">Realizar la evaluación de indicios de deterioro de la cuenta por cobrar, y si es del caso efectuar la correspondiente medición y registro contable </t>
  </si>
  <si>
    <t>Formulario de Evaluación de indicios de deterioro</t>
  </si>
  <si>
    <t>MHCP-AF-2022-4</t>
  </si>
  <si>
    <t>HALLAZGO No. 4: ANTICIPO PARTIDO LIBERAL
El MCHCP, en desarrollo del artículo 11 de la Ley 996 de 2005, giró el anticipo al Partido Liberal Colombiano por $9.022.184.014 para financiar la campaña presidencial 2018-2022. Como garantía del giro, el Partido pignoró a favor del MHCP los “recursos ciertos que corresponden a ese partido, en los cuatro (4) años subsiguientes al año fiscal 2018, en virtud de lo dispuesto por el artículo 12 de la Ley 130 de 1994”, firmó pagaré y carta de instrucciones el 18 de abril del 2018.
El MHCP mantiene registrada esta operación a 31 de diciembre del 2022 en la cuenta 198605-Otros activos, denominada “Gasto diferido por subvenciones condicionadas”, sin considerar que este registro sobreestima los activos en $9.022.184.014, dado que el Consejo Nacional Electoral mediante Resolución 3806 del 4 de agosto del 2022, en respuesta a los radicados 201800009927-00 y 20190002883, decidió:
“ARTÍCULO SEGUNDO: Determinar la no devolución del monto otorgado por concepto de anticipo por valor de nueve mil veintidós millones ciento ochenta y cuatro mil catorce pesos ($ 9.022.184.014), a la campaña presidencial del doctor (…), expediente radicado No. 9927-18 y 2883-19, (…)”
Lo anterior, trae como consecuencia una incorrección de sobreestimación de la cuenta 198605- Otros activos y una subestimación de la cuenta 542490-Gastos otras subvenciones, originada en la falta de coordinación interinstitucional y deficiencias en el sistema de control interno contable.</t>
  </si>
  <si>
    <t>Debilidades de control interno contable en relación con la permanencia en los Estados Financieros del MHCP a 31 de diciembre de 2022 del registro en la subcuenta 198605- Otros activos- Gasto diferido por subvenciones condicionadas, pese a la expedición de la Resolución 3806 de 2022 por parte de Consejo Nacional Electoral</t>
  </si>
  <si>
    <t>Efectuar el reconocimiento contable que permita reflejar la realidad económica del anticipo girado al Partido Liberal Colombiano</t>
  </si>
  <si>
    <t>Elaborar el comprobante contable mediante el cual se refleje lo dispuesto por el CNE mediante Resolución 3806 de 2022</t>
  </si>
  <si>
    <t xml:space="preserve">Comprobante contable </t>
  </si>
  <si>
    <t>MHCP-AF-2022-5-1</t>
  </si>
  <si>
    <t>HALLAZGO No. 5:  INTANGIBLES
Los intangibles denominados "Descuentos corrientes", "Sistema de administración Sobretasa a la gasolina y ACPM" Y "Trazabilidad" no cumplen con la definición de activo, puesto que no poseen potencial de servicio y el MHCP no los ha dado de baja conforme lo establece su Manual de Políticas Contables y el Marco Normativo para entidades de Gobierno.
Por otra parte, los siguientes activos, pese a que han sido objeto de análisis de indicios de deterioro, no reflejan a través de los formularios de evaluación, la realidad de desuso en que se encuentran, situación originada en cambios normativos y en otros casos en factores para liquidar intereses no ajustados, entre otros, llevando a la pérdida del potencial de servicio para el que fueron creados sin que su valor contable lo refleje; adicionalmente no hay registros del seguimiento al uso directamente con los usuarios del software:
- Carteras
- Financiera- Módulo Depreciación
- Sentencias y Conciliaciones
- Embargos
A ello debe agregarse, que, con la entrada en vigencia del nuevo Marco Normativo para Entidades de Gobierno, el software Aplicación de Valoración de Inversiones – AVI, perdió parte de su potencial de servicio por cuanto: el catálogo de cuentas auxiliares quedó desactualizado, las tablas de homologación y el modelo de valoración para determinar el deterioro ya no son aplicables; únicamente es utilizado para el cargue de certificaciones de la participación accionaria que posee la Nación – MHCP. No obstante, el Ministerio no ha realizado evaluación de indicios de deterioro, aun cuando han transcurrido 5 años desde la entrada en vigencia de la nueva regulación contable, y el software tampoco ha sido objeto de actualización.
Lo anterior por inobservancia del Marco Normativo para Entidades de Gobierno y el Manual de Políticas Contables del MHCP, así como debilidades de Control Interno contable generando una incorrección en la cuenta 197008 –Software por $ 1.454.131.373, 197508-Amortización acumulada softwares por $ 1.274.341.098 y su respectiva contrapartida del gasto por $179.790.275, que corresponde al valor en libros de los intangibles que no se han dado de baja debido a que ya no cumplen con la definición de activo.</t>
  </si>
  <si>
    <t>Deficiencias de control interno contable relacionadas con el reconocimiento y deterioro de activos intangibles en desuso</t>
  </si>
  <si>
    <t>Obtener el pronunciamiento del Órgano Rector de la Contabilidad - Contaduría General de la Nación (CGN), mediante el que se indique el tratamiento adecuado de los activos intangibles en desuso</t>
  </si>
  <si>
    <t>Solicitar concepto a la CGN sobre la forma de registrar los activos intangibles en desuso</t>
  </si>
  <si>
    <t>MHCP-AF-2022-5-2</t>
  </si>
  <si>
    <t>Elaborar en 2023 (si a ello hubiere lugar) el ajuste contable según concepto emitido por la CGN sobre la contabilización  de los activos intangibles en desuso</t>
  </si>
  <si>
    <t>MHCP-AF-2022-5-3</t>
  </si>
  <si>
    <t>Determinar con las áreas usuarias de los aplicativos en el MHCP, la viabilidad de dar de baja activos intangibles que presentan indicios de deterioro o se encuentran en desuso</t>
  </si>
  <si>
    <t>Enviar comunicación  a las áreas usuarias de aplicativos que han presentado indicios de deterioro o que se encuentran en desuso para efectos de determinar si procede o no la baja del activo</t>
  </si>
  <si>
    <t>Dirección Administrativa - Subdirección Financiera
Dirección de Tecnología - Subdirección de Ingeniería de Software</t>
  </si>
  <si>
    <t>MHCP-AF-2022-6</t>
  </si>
  <si>
    <t>HALLAZGO No. 6: REVELACIÓN FINANCIERA
Evaluadas las revelaciones incorporadas por el MH-UGG en los estados financieros de la vigencia 2022, se evidenció que el MHCP – UGG, presenta un saldo en la Subcuenta de Orden (9.3.90.22.001) por $26.296.870.341.323, en la cual se reconocen los diferenciales de compensación reportados por los refinadores e importadores a su favor, mientras que el Ministerio de Minas y Energía liquida la posición neta de la compensación. No obstante, las notas a los Estados financieros no revelan información relativa a:
1. La naturaleza del pasivo contingente, que para el caso corresponde al mecanismo definido por el Gobierno Nacional para pagar a los refinadores la diferencia entre los precios de los combustibles en el mercado internacional y el mercado interno, la cual considera para su cálculo el volumen de combustible vendido.
2. Los efectos financieros derivados del pasivo contingente, en cuanto las notas no mencionan que el reconocimiento en cuentas de control aplica hasta cuando el Ministerio de Minas expide el acto administrativo que liquida la posición neta, y que el pago se hace con base a la disponibilidad de los recursos del FEPC, según lo dispone el art. 2.3.4.1.6.del Decreto 1451 de 2008.
3. Adicionalmente, que el FECP a 31 de diciembre del 2022, no cuenta con recursos suficientes para cubrir la subvención a los refinadores e importadores, por lo que éste saldo de la cuenta refleja el déficit del FEPC, que deberá ser asumido y girado por el MHCP a través de recursos del Presupuesto General de la Nación y/o servicio de la Deuda del Balance de la DGCPTN, o mecanismo de compensación de saldos.
Tales situaciones, generadas por debilidades del Sistema de Control Interno Contable, traen como consecuencia que los usuarios de la información financiera no cuenten con información amplia y suficiente, respecto de la realidad económica del pasivo contingente del FEPC.</t>
  </si>
  <si>
    <t>Deficiencias de control interno contable en relación con la revelación en notas a los estados financieros de la realidad económica del pasivo contingente del FEPC.</t>
  </si>
  <si>
    <t xml:space="preserve">Incluir la revelación amplia y suficiente (de conformidad con el marco normativo aplicable a entidades de Gobierno y el Manual de Políticas Contables) del pasivo contingente del FEPC en las notas a los estados financieros del Ministerio de Hacienda y Crédito Público con corte a 31 de diciembre de 2023. </t>
  </si>
  <si>
    <t xml:space="preserve">Incorporar una nota  en los estados financieros del Ministerio de Hacienda y Crédito Público con corte a 31 de diciembre de 2023, en la que se detalle (de conformidad con el marco normativo aplicable a entidades de Gobierno y al Manual de Políticas Contables) la información concerniente al pasivo contingente derivado del FEPC. </t>
  </si>
  <si>
    <t xml:space="preserve">Nota </t>
  </si>
  <si>
    <t>MHCP-AF-2022-7</t>
  </si>
  <si>
    <t>HALLAZGO No. 7: SOSTENIBILIDAD DE LA INFORMACIÓN CONTABLE</t>
  </si>
  <si>
    <t>Debido a que el Grupo Derechos de Petición, Consultas y Cartera de la Subdirección Jurídica,  no ha convocado al Comité de Normalización de Cartera,  no se  cumplió con los lineamientos, políticas, procedimientos, directrices e instructivos establecidos por el MHCP, no se ha llevado a cabo el proceso de análisis, depuración y sostenibilidad de su información contable. Lo anterior, sustentado en que, a 31 de diciembre del 2022, no ha realizado acciones para estudiar y analizar la información que permita la depuración y/o descargue de los registros contables de operaciones que cumplen con la causal de extinción, y en consecuencia no representan derechos ciertos para el Ministerio. 
Los estudios de remisibilidad fueron elaborados desde el 2019 y no fueron presentados al Comité de Normalización de Cartera a la fecha de cierre de la auditoría.</t>
  </si>
  <si>
    <t xml:space="preserve">En el segundo semestre de 2023 el Grupo Derechos de Petición, Consultas y Cartera, procederá a convocar al Comité de Normalización de Cartera, para realizar depuración contable de los procesos que fueron señalados por la Contraloría General de la República. </t>
  </si>
  <si>
    <t xml:space="preserve">Convocar a sesiones del Comité de Normalización de Cartera en el segundo semestre de 2023. 
Realizar Comité. 
Elaborar acta de Comité.
Informar a la Subdirección Financiera, para que realice las desanotaciones de los libros contables de las obligaciones respecto de las cuales se autoriza la depuración contable. </t>
  </si>
  <si>
    <t>Acta de Comité de Normalización de Cartera</t>
  </si>
  <si>
    <t xml:space="preserve">Dirección Administrativa - Subdirección Financiera
Subdirección Jurídica </t>
  </si>
  <si>
    <t>MHCP-AF-2022-8-1</t>
  </si>
  <si>
    <t>HALLAZGO No. 8.  CUENTAS POR COBRAR - ARRENDAMIENTOS
El MHCP registra en sus estados financieros con corte a 31 de diciembre del 2022, en la cuenta de Otros Cuentas por Cobrar – arrendamiento Operativo (cuenta 138439), arrendamiento por valor de $572.183.286, sobre las cuales no fue posible verificar si este registro representa fielmente los hechos económicos, toda vez que:
El MHCP no suministró los documentos soporte (contrato y documento de cobro), que permitieran validar el saldo por $572.183.26 registrado en Otras cuentas por cobrar (138439) – Arrendamiento Operativo, que acorde con las notas a los estados financieros corresponde a los cánones de arrendamiento de la planta de generación eléctrica; así mismo, no remitió documento que confirma que los arrendatarios fueron informados de las cuentas del MHCP a las cuales deben realizar la consignación de estos arrendamientos.
Es de resaltar que esta información fue solicitada al MHCP mediante el numeral 8 del oficio 5 del 23 de febrero del 2022 y numerales 5 y 6 del oficio 18 del 17 de marzo del 2022, reiterada mediante correo electrónico del 18 de abril del 2022.
Lo anterior, se genera por deficiencias en el control interno contable y en el seguimiento y control por parte del MHCP al Ministerio de Minas y Energía como administrador de estos bienes, lo cual genera que el saldo por $572.183.286 registrado como arrendamientos por cobrar, incumpla con lo establecido en el Marco Normativo para Entidades de Gobierno en cuanto a las características de verificabilidad, toda vez que no se suministró el contrato en el cual se pudiera evidenciar el valor de los cánones de arrendamiento y demás clausulas relacionadas con el pago de los mismos.</t>
  </si>
  <si>
    <t>Debilidades de control interno contable y en el seguimiento y control por parte del MHCP en cuanto a la gestión del contrato de arrendamiento de las plantas eléctricas</t>
  </si>
  <si>
    <t xml:space="preserve">Adelantar las acciones que permitan identificar los responsables de gestionar los contratos que incorporen derechos a favor del MHCP </t>
  </si>
  <si>
    <t>Envío de memorando a la Subdirección Jurídica y a la Dirección Administrativa (Grupos de Contratos) en el que se solicite que en el evento de que el MHCP suscriba contratos que establezcan derechos a favor del MHCP, tales como arrendamientos, u otros, se determine quién será el supervisor encargado de gestionar los cobros de tales derechos, y de comunicar a la Subdirección Financiera para efectuar los trámites correspondientes</t>
  </si>
  <si>
    <t>MHCP-AF-2022-8-2</t>
  </si>
  <si>
    <t xml:space="preserve">Suministrar los soportes idóneos que permitan validar el saldo registrado en Otras cuentas por cobrar - arrendamientos </t>
  </si>
  <si>
    <t>Suministrar a la Contraloría General de la República los documentos soporte idóneos (contrato y documento de cobro) que permitan validar el saldo registrado en Otras cuentas por cobrar - arrendamiento</t>
  </si>
  <si>
    <t xml:space="preserve">Oficio </t>
  </si>
  <si>
    <t>MHCP-AF-2022-9</t>
  </si>
  <si>
    <t>HALLAZGO No. 9: PAGO POR CUENTA DE TERCEROS CONCILIACIÓN DE OPERACIONES COLPENSIONES 
El MHCP no tiene un procedimiento para llevar a cabo la compensación de cuentas con Colpensiones.
Existen cuotas partes pensionales sin mecanismos de control que garanticen oportunidad en: i) la normalización, ii) en la gestión de cobro y/o compensación, y iii) en la determinación y justificación de las diferencias de información entre Colpensiones y el MHCP.
Estas situaciones se presentan por deficiencias en los sistemas de control interno contable y
administrativo del MHCP.</t>
  </si>
  <si>
    <t xml:space="preserve">Debilidades en los sistemas de control interno contable y
administrativo del MHCP, en relación con el procedimiento que permita efectuar la compensación de cuentas con Colpensiones </t>
  </si>
  <si>
    <t>Crear el procedimiento de compensación para ser publicado como un documento oficial del proceso Mis. 3.9 Bonos pensionales
En el referido documento se contemplará la  comunicación a Colpensiones acerca de los saldos que se encuentran pendientes por compensar de bonos A, B y T y el acumulado al cierre de cada mes. 
Asimismo, se deberá precisar que el proceso de compensación se encuentra condicionado a dos variables:
- Que Colpensiones como Administradora del Régimen de Prima Media una vez defina la prestación pensional solicite a través del sistema interactivo de la OBP la liquidación, emisión y redención de los bonos tipo B y T, y 
- Que los bonos pensionales solicitados estén soportados y ajustados a los requisitos de Legales.</t>
  </si>
  <si>
    <t>Crear el procedimiento de compensación con el ISS hoy Colpensiones y la Nación denominado "PROCEDIMIENTO DE COMPENSACIÓN DE BONOS PENSIONALES ENTRE LA NACIÓN Y COLPENSIONES" que hará parte de la documentación oficial del proceso Mis.3.9 Bonos pensionales</t>
  </si>
  <si>
    <t>Procedimiento creado</t>
  </si>
  <si>
    <t xml:space="preserve">Dirección Administrativa - Subdirección Financiera
Oficina Bonos Pensionales </t>
  </si>
  <si>
    <t>MHCP-AF-2022-10-1</t>
  </si>
  <si>
    <t>HALLAZGO No. 10. PRÉSTAMOS POR COBRAR DE DIFÍCIL RECAUDO</t>
  </si>
  <si>
    <t>"(...) La situación de no actualización de las políticas contables para el deterioro de los préstamos por cobrar acorde a los parámetros de la normatividad vigente, en particular con relación a lo estipulado en el Concepto No. 20221100003251 del 14-02-2022 de la CGN el cual según la Corte Constitucional a través de la sentencia C-487 de 1997, expresó que “Las decisiones que en materia contable adopte la Contaduría de conformidad con la ley, son obligatorias para las entidades del Estado...""</t>
  </si>
  <si>
    <t>Analizar e implementar la actualización de la política contable para el deterioro de cartera en favor de la Nación.</t>
  </si>
  <si>
    <t>Elevar consulta a la Contaduría General de la Nación, solicitando se conceptue sobre la aplicabilidad del concepto No. 20221100003251 del 14-02-2022, a las situaciones especiales de los créditos otorgados por la Nación - MHCP</t>
  </si>
  <si>
    <t>Dirección General de Crédito Público y Tesoro Nacional -Subdirección Financiamiento de Otras Entidades, Seguimiento, Saneamiento y Cartera - Grupo de Cartera, Subdirección de Operaciones - Grupo de Registro Contable, Subdirección de Tesorería</t>
  </si>
  <si>
    <t>MHCP-AF-2022-10-2</t>
  </si>
  <si>
    <t>Analizar respuesta emitida por la Contaduría General de la Nación para determinar si es necesario realizar cambios.</t>
  </si>
  <si>
    <t>Acta o ayuda de memoria</t>
  </si>
  <si>
    <t>Dirección General de Crédito Público y Tesoro Nacional - Subdirección Financiamiento de Otras Entidades, Seguimiento, Saneamiento y Cartera - Grupo de Cartera, Subdirección de Operaciones - Grupo de Registro Contable, Subdirección de Tesorería</t>
  </si>
  <si>
    <t>MHCP-AF-2022-10-3</t>
  </si>
  <si>
    <t>En caso que aplique, una vez recibida la respuesta de la contaduría y hecho el análisis, ajuste de las políticas existentes</t>
  </si>
  <si>
    <t>Documento</t>
  </si>
  <si>
    <t>MHCP-AF-2022-11</t>
  </si>
  <si>
    <t>HALLAZGO No. 11: POLÍTICAS CONTABLES Y PROCEDIMIENTOS - DGCPTN</t>
  </si>
  <si>
    <t xml:space="preserve">El proceso de combinación y traslado de operaciones de las Unidades Tesoro Nacional y Deuda Pública Nación, no contó con las políticas contables actualizadas y adaptadas al proceso que adelantó la nueva Entidad Contable Pública DGCPTN durante la vigencia 2022, para la preparación y presentación de los estados financieros a 31 de diciembre del 2022.
De igual manera, no actualizó los procedimientos que describan las diferentes formas en que la nueva Unidad DGCPTN desarrolló las actividades contables y la asignación de las responsabilidades y de los compromisos de quienes directamente las ejecutan, previa socialización de las mismas. </t>
  </si>
  <si>
    <t xml:space="preserve">Realizar la actualización del Manual de Políticas Contables de la entidad contable pública DGCPTN, también, actualizar, modificar y formular los instructivos y procedimientos acordes al proceso contable de la misma. 
</t>
  </si>
  <si>
    <t xml:space="preserve">1. Llevar a cabo la actualización del Manual de Políticas Contables de la DGCPTN de conformidad con lo establecido en su numeral 8.1 
2. Efectuar el proceso de revisión, actualización, modificación y establecimiento de los instructivos y procedimientos de la entidad contable DGCPTN derivado de la combinación de operaciones. </t>
  </si>
  <si>
    <t xml:space="preserve">Manual de Políticas Contables de la DGPTN e Instructivos y procedimientos con identificación de la fecha de la versión de actualización </t>
  </si>
  <si>
    <t>Dirección General de Crédito Público y Tesoro Nacional - Subdirección de Operaciones - Grupo de Registro Contable</t>
  </si>
  <si>
    <t>MHCP-AF-2022-12-1</t>
  </si>
  <si>
    <t>HALLAZGO No. 12: CONCILIACIÓN PRESTAMOS DEUDA EXTERNA
Producto de la conciliación que se realiza entre la DGCPTN y el Banco de la República, se presentan diferencias en el saldo de capital de los créditos con la Banca Multilateral y de Gobierno que no han sido normalizadas a 31 de diciembre de 2022.</t>
  </si>
  <si>
    <t>Acciones insuficientes en el proceso  de conciliación  de los saldos de  capital de los créditos de deuda externa, entre el Banco de la República y la información del Sistema de Deuda Pública a 31 de diciembre de 2022</t>
  </si>
  <si>
    <t>Realizar la actualización del instrucivo: Mis.3.5. Pro.50.Ins.2 Instructivo para conciliación de saldos servicio de la deuda</t>
  </si>
  <si>
    <t xml:space="preserve">Incorporar las acciones necesarias para que los casos que se presenten diferencias en los saldos de los créditos se tenga claro los pasos a seguir, hasta lograr la normalización de los saldos de capital </t>
  </si>
  <si>
    <t>Instructivo actualizado y formalizado en el SMGI</t>
  </si>
  <si>
    <t>Dirección General de Crédito Público y Tesoro Nacional Subdirección de Operaciones - Grupo de Servicio de Deuda</t>
  </si>
  <si>
    <t>MHCP-AF-2022-12-2</t>
  </si>
  <si>
    <t>Realizar  la conciliacion de saldos de Créditos de Deuda Externa  al cierre de la vigencia (31-12-2023)</t>
  </si>
  <si>
    <t>Al 31 de diciembre se realizará la conciliacion de saldos de los créditos de Deuda Externa en el Sistema de Deuda Pública (SDP), Vs. saldos en el Banco de la República.</t>
  </si>
  <si>
    <t>Conciliación de saldos creditos deuda externa a 31 de diciembre de 2023</t>
  </si>
  <si>
    <t xml:space="preserve">Plazo de la meta en semanas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</si>
</sst>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72"/>
      <name val="Verdana"/>
      <family val="2"/>
    </font>
    <font>
      <b/>
      <sz val="10"/>
      <name val="Verdana"/>
      <family val="2"/>
    </font>
    <font>
      <sz val="10"/>
      <name val="Verdana"/>
      <family val="2"/>
    </font>
    <font>
      <b/>
      <sz val="20"/>
      <name val="Verdana"/>
      <family val="2"/>
    </font>
    <font>
      <sz val="10"/>
      <color theme="1"/>
      <name val="Arial"/>
      <family val="2"/>
    </font>
    <font>
      <sz val="10"/>
      <color indexed="8"/>
      <name val="Arial"/>
      <family val="2"/>
    </font>
    <font>
      <sz val="10"/>
      <color theme="1"/>
      <name val="Verdana"/>
      <family val="2"/>
    </font>
    <font>
      <b/>
      <sz val="10"/>
      <color theme="1"/>
      <name val="Verdana"/>
      <family val="2"/>
    </font>
    <font>
      <b/>
      <sz val="11"/>
      <color indexed="8"/>
      <name val="Arial"/>
      <family val="2"/>
    </font>
    <font>
      <sz val="10"/>
      <color indexed="8"/>
      <name val="Verdana"/>
      <family val="2"/>
    </font>
    <font>
      <b/>
      <sz val="11"/>
      <name val="Arial"/>
      <family val="2"/>
    </font>
    <font>
      <sz val="10"/>
      <color rgb="FF333333"/>
      <name val="Arial"/>
      <family val="2"/>
    </font>
    <font>
      <sz val="10"/>
      <name val="Arial"/>
      <family val="2"/>
    </font>
    <font>
      <i/>
      <sz val="10"/>
      <color theme="1"/>
      <name val="Arial"/>
      <family val="2"/>
    </font>
    <font>
      <sz val="9"/>
      <color indexed="81"/>
      <name val="Tahoma"/>
      <family val="2"/>
    </font>
  </fonts>
  <fills count="3">
    <fill>
      <patternFill patternType="none"/>
    </fill>
    <fill>
      <patternFill patternType="gray125"/>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1" fontId="5"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1" fontId="5" fillId="0" borderId="1" xfId="0" applyNumberFormat="1" applyFont="1" applyBorder="1" applyAlignment="1">
      <alignment horizontal="left" vertical="center" wrapText="1"/>
    </xf>
    <xf numFmtId="14"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 fontId="7" fillId="0" borderId="1" xfId="0" applyNumberFormat="1" applyFont="1" applyBorder="1" applyAlignment="1">
      <alignment horizontal="left" vertical="center" wrapText="1"/>
    </xf>
    <xf numFmtId="0" fontId="7" fillId="0" borderId="0" xfId="0" applyFont="1" applyAlignment="1">
      <alignment horizontal="center" vertical="center"/>
    </xf>
    <xf numFmtId="0" fontId="12"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1" fontId="13" fillId="0" borderId="1" xfId="0" applyNumberFormat="1" applyFont="1" applyBorder="1" applyAlignment="1">
      <alignment horizontal="center" vertical="center"/>
    </xf>
    <xf numFmtId="14" fontId="13" fillId="0" borderId="1" xfId="0" applyNumberFormat="1" applyFont="1" applyBorder="1" applyAlignment="1">
      <alignment horizontal="center" vertical="center"/>
    </xf>
    <xf numFmtId="0" fontId="5" fillId="0" borderId="1" xfId="0" applyFont="1" applyBorder="1" applyAlignment="1">
      <alignment vertical="center" wrapText="1"/>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wrapText="1"/>
    </xf>
    <xf numFmtId="0" fontId="13" fillId="0" borderId="0" xfId="0" applyFont="1" applyAlignment="1">
      <alignment horizontal="center" vertical="center"/>
    </xf>
    <xf numFmtId="1"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5" fillId="0" borderId="1" xfId="0" applyFont="1" applyBorder="1" applyAlignment="1" applyProtection="1">
      <alignment horizontal="center" vertical="center"/>
      <protection locked="0"/>
    </xf>
    <xf numFmtId="0" fontId="10" fillId="0" borderId="3" xfId="0" applyFont="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1"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0" fontId="3" fillId="0" borderId="1" xfId="0" applyFont="1" applyBorder="1" applyAlignment="1">
      <alignment horizontal="left" vertical="center"/>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10" fillId="0" borderId="1" xfId="0" quotePrefix="1" applyFont="1" applyBorder="1" applyAlignment="1">
      <alignment horizontal="left" vertical="center" wrapText="1"/>
    </xf>
    <xf numFmtId="14" fontId="10" fillId="0" borderId="1" xfId="0" applyNumberFormat="1" applyFont="1" applyBorder="1" applyAlignment="1">
      <alignment horizontal="center" vertical="center" wrapText="1"/>
    </xf>
    <xf numFmtId="0" fontId="13" fillId="0" borderId="1" xfId="0" applyFont="1" applyBorder="1" applyAlignment="1">
      <alignment horizontal="left" vertical="center"/>
    </xf>
    <xf numFmtId="14" fontId="3" fillId="0" borderId="0" xfId="0" applyNumberFormat="1" applyFon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15" fontId="4"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148166</xdr:rowOff>
    </xdr:from>
    <xdr:to>
      <xdr:col>4</xdr:col>
      <xdr:colOff>1363133</xdr:colOff>
      <xdr:row>0</xdr:row>
      <xdr:rowOff>2000430</xdr:rowOff>
    </xdr:to>
    <xdr:pic>
      <xdr:nvPicPr>
        <xdr:cNvPr id="2" name="Imagen 1" descr="Imagen que contiene Rectángulo&#10;&#10;Descripción generada automáticamente">
          <a:extLst>
            <a:ext uri="{FF2B5EF4-FFF2-40B4-BE49-F238E27FC236}">
              <a16:creationId xmlns:a16="http://schemas.microsoft.com/office/drawing/2014/main" id="{EF16304A-A244-4EC3-8B51-90D8279F35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463550" y="148166"/>
          <a:ext cx="3404658" cy="185226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3257550</xdr:colOff>
      <xdr:row>0</xdr:row>
      <xdr:rowOff>483618</xdr:rowOff>
    </xdr:from>
    <xdr:to>
      <xdr:col>16</xdr:col>
      <xdr:colOff>2760936</xdr:colOff>
      <xdr:row>1</xdr:row>
      <xdr:rowOff>19049</xdr:rowOff>
    </xdr:to>
    <xdr:pic>
      <xdr:nvPicPr>
        <xdr:cNvPr id="3" name="Imagen 2" descr="Imagen que contiene Rectángulo&#10;&#10;Descripción generada automáticamente">
          <a:extLst>
            <a:ext uri="{FF2B5EF4-FFF2-40B4-BE49-F238E27FC236}">
              <a16:creationId xmlns:a16="http://schemas.microsoft.com/office/drawing/2014/main" id="{FB0C2775-34FE-41B8-A9C5-AEBF9A752B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29051250" y="483618"/>
          <a:ext cx="4827861" cy="15737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92B1-F4EA-4E04-9F4C-9EC0E1812C7F}">
  <dimension ref="A1:Q74"/>
  <sheetViews>
    <sheetView tabSelected="1" topLeftCell="F1" zoomScale="90" zoomScaleNormal="90" workbookViewId="0">
      <selection activeCell="O4" sqref="O4"/>
    </sheetView>
  </sheetViews>
  <sheetFormatPr baseColWidth="10" defaultRowHeight="12.75" x14ac:dyDescent="0.25"/>
  <cols>
    <col min="1" max="1" width="3.140625" style="1" customWidth="1"/>
    <col min="2" max="2" width="20.85546875" style="1" bestFit="1" customWidth="1"/>
    <col min="3" max="3" width="9.140625" style="1" customWidth="1"/>
    <col min="4" max="4" width="4.42578125" style="1" customWidth="1"/>
    <col min="5" max="5" width="111.85546875" style="1" customWidth="1"/>
    <col min="6" max="6" width="48.7109375" style="1" customWidth="1"/>
    <col min="7" max="7" width="38.85546875" style="1" customWidth="1"/>
    <col min="8" max="8" width="37.42578125" style="1" customWidth="1"/>
    <col min="9" max="9" width="32.7109375" style="1" customWidth="1"/>
    <col min="10" max="10" width="14.7109375" style="1" customWidth="1"/>
    <col min="11" max="11" width="14.5703125" style="60" customWidth="1"/>
    <col min="12" max="13" width="13.42578125" style="60" customWidth="1"/>
    <col min="14" max="14" width="20.42578125" style="1" customWidth="1"/>
    <col min="15" max="15" width="16.5703125" style="1" customWidth="1"/>
    <col min="16" max="16" width="79.85546875" style="1" customWidth="1"/>
    <col min="17" max="17" width="46" style="1" customWidth="1"/>
    <col min="18" max="16384" width="11.42578125" style="1"/>
  </cols>
  <sheetData>
    <row r="1" spans="1:17" ht="160.5" customHeight="1" x14ac:dyDescent="0.25">
      <c r="A1" s="61" t="s">
        <v>0</v>
      </c>
      <c r="B1" s="62"/>
      <c r="C1" s="62"/>
      <c r="D1" s="62"/>
      <c r="E1" s="62"/>
      <c r="F1" s="62"/>
      <c r="G1" s="62"/>
      <c r="H1" s="62"/>
      <c r="I1" s="62"/>
      <c r="J1" s="62"/>
      <c r="K1" s="62"/>
      <c r="L1" s="62"/>
      <c r="M1" s="62"/>
      <c r="N1" s="62"/>
      <c r="O1" s="62"/>
      <c r="P1" s="62"/>
      <c r="Q1" s="62"/>
    </row>
    <row r="2" spans="1:17" s="2" customFormat="1" ht="34.5" customHeight="1" x14ac:dyDescent="0.25">
      <c r="A2" s="63" t="s">
        <v>1</v>
      </c>
      <c r="B2" s="63"/>
      <c r="C2" s="63"/>
      <c r="D2" s="63"/>
      <c r="E2" s="63"/>
      <c r="F2" s="64" t="s">
        <v>2</v>
      </c>
      <c r="G2" s="64"/>
      <c r="H2" s="64"/>
      <c r="I2" s="64"/>
      <c r="J2" s="64"/>
      <c r="K2" s="64"/>
      <c r="L2" s="64"/>
      <c r="M2" s="64"/>
      <c r="N2" s="64"/>
      <c r="O2" s="64"/>
      <c r="P2" s="64"/>
      <c r="Q2" s="64"/>
    </row>
    <row r="3" spans="1:17" ht="54.75" customHeight="1" x14ac:dyDescent="0.25">
      <c r="A3" s="3" t="s">
        <v>3</v>
      </c>
      <c r="B3" s="3" t="s">
        <v>4</v>
      </c>
      <c r="C3" s="3" t="s">
        <v>5</v>
      </c>
      <c r="D3" s="3" t="s">
        <v>6</v>
      </c>
      <c r="E3" s="3" t="s">
        <v>7</v>
      </c>
      <c r="F3" s="3" t="s">
        <v>8</v>
      </c>
      <c r="G3" s="3" t="s">
        <v>9</v>
      </c>
      <c r="H3" s="3" t="s">
        <v>10</v>
      </c>
      <c r="I3" s="3" t="s">
        <v>11</v>
      </c>
      <c r="J3" s="3" t="s">
        <v>12</v>
      </c>
      <c r="K3" s="4" t="s">
        <v>13</v>
      </c>
      <c r="L3" s="4" t="s">
        <v>14</v>
      </c>
      <c r="M3" s="4" t="s">
        <v>385</v>
      </c>
      <c r="N3" s="3" t="s">
        <v>15</v>
      </c>
      <c r="O3" s="3" t="s">
        <v>16</v>
      </c>
      <c r="P3" s="3" t="s">
        <v>17</v>
      </c>
      <c r="Q3" s="3" t="s">
        <v>18</v>
      </c>
    </row>
    <row r="4" spans="1:17" s="12" customFormat="1" ht="89.25" x14ac:dyDescent="0.25">
      <c r="A4" s="5">
        <v>1</v>
      </c>
      <c r="B4" s="6" t="s">
        <v>19</v>
      </c>
      <c r="C4" s="6">
        <v>2017</v>
      </c>
      <c r="D4" s="7" t="s">
        <v>20</v>
      </c>
      <c r="E4" s="8" t="s">
        <v>21</v>
      </c>
      <c r="F4" s="8" t="s">
        <v>22</v>
      </c>
      <c r="G4" s="8" t="s">
        <v>23</v>
      </c>
      <c r="H4" s="8" t="s">
        <v>24</v>
      </c>
      <c r="I4" s="6" t="s">
        <v>25</v>
      </c>
      <c r="J4" s="9">
        <v>1</v>
      </c>
      <c r="K4" s="10">
        <v>43281</v>
      </c>
      <c r="L4" s="10">
        <v>43555</v>
      </c>
      <c r="M4" s="9">
        <f>+(L4-K4)/7</f>
        <v>39.142857142857146</v>
      </c>
      <c r="N4" s="9">
        <v>1</v>
      </c>
      <c r="O4" s="11" t="s">
        <v>26</v>
      </c>
      <c r="P4" s="8" t="s">
        <v>27</v>
      </c>
      <c r="Q4" s="6" t="s">
        <v>28</v>
      </c>
    </row>
    <row r="5" spans="1:17" s="12" customFormat="1" ht="38.25" x14ac:dyDescent="0.25">
      <c r="A5" s="13">
        <v>2</v>
      </c>
      <c r="B5" s="14" t="s">
        <v>29</v>
      </c>
      <c r="C5" s="14">
        <v>2017</v>
      </c>
      <c r="D5" s="15" t="s">
        <v>20</v>
      </c>
      <c r="E5" s="16" t="s">
        <v>21</v>
      </c>
      <c r="F5" s="16" t="s">
        <v>22</v>
      </c>
      <c r="G5" s="16" t="s">
        <v>23</v>
      </c>
      <c r="H5" s="16" t="s">
        <v>30</v>
      </c>
      <c r="I5" s="17" t="s">
        <v>31</v>
      </c>
      <c r="J5" s="13">
        <v>1</v>
      </c>
      <c r="K5" s="18">
        <v>43282</v>
      </c>
      <c r="L5" s="18">
        <v>43327</v>
      </c>
      <c r="M5" s="9">
        <f t="shared" ref="M5:M68" si="0">+(L5-K5)/7</f>
        <v>6.4285714285714288</v>
      </c>
      <c r="N5" s="17">
        <v>1</v>
      </c>
      <c r="O5" s="19" t="s">
        <v>26</v>
      </c>
      <c r="P5" s="16" t="s">
        <v>27</v>
      </c>
      <c r="Q5" s="14" t="s">
        <v>28</v>
      </c>
    </row>
    <row r="6" spans="1:17" s="12" customFormat="1" ht="38.25" x14ac:dyDescent="0.25">
      <c r="A6" s="5">
        <v>3</v>
      </c>
      <c r="B6" s="14" t="s">
        <v>32</v>
      </c>
      <c r="C6" s="14">
        <v>2017</v>
      </c>
      <c r="D6" s="15" t="s">
        <v>20</v>
      </c>
      <c r="E6" s="16" t="s">
        <v>21</v>
      </c>
      <c r="F6" s="16" t="s">
        <v>22</v>
      </c>
      <c r="G6" s="16" t="s">
        <v>23</v>
      </c>
      <c r="H6" s="16" t="s">
        <v>33</v>
      </c>
      <c r="I6" s="14" t="s">
        <v>34</v>
      </c>
      <c r="J6" s="20">
        <v>4</v>
      </c>
      <c r="K6" s="18">
        <v>43284</v>
      </c>
      <c r="L6" s="18">
        <v>43649</v>
      </c>
      <c r="M6" s="9">
        <f t="shared" si="0"/>
        <v>52.142857142857146</v>
      </c>
      <c r="N6" s="20">
        <v>4</v>
      </c>
      <c r="O6" s="19" t="s">
        <v>26</v>
      </c>
      <c r="P6" s="16" t="s">
        <v>27</v>
      </c>
      <c r="Q6" s="14" t="s">
        <v>28</v>
      </c>
    </row>
    <row r="7" spans="1:17" s="12" customFormat="1" ht="38.25" x14ac:dyDescent="0.25">
      <c r="A7" s="13">
        <v>4</v>
      </c>
      <c r="B7" s="14" t="s">
        <v>35</v>
      </c>
      <c r="C7" s="14">
        <v>2017</v>
      </c>
      <c r="D7" s="15" t="s">
        <v>20</v>
      </c>
      <c r="E7" s="16" t="s">
        <v>21</v>
      </c>
      <c r="F7" s="16" t="s">
        <v>22</v>
      </c>
      <c r="G7" s="16" t="s">
        <v>23</v>
      </c>
      <c r="H7" s="16" t="s">
        <v>36</v>
      </c>
      <c r="I7" s="14" t="s">
        <v>34</v>
      </c>
      <c r="J7" s="20">
        <v>4</v>
      </c>
      <c r="K7" s="18">
        <v>43284</v>
      </c>
      <c r="L7" s="18">
        <v>43649</v>
      </c>
      <c r="M7" s="9">
        <f t="shared" si="0"/>
        <v>52.142857142857146</v>
      </c>
      <c r="N7" s="20">
        <v>4</v>
      </c>
      <c r="O7" s="19" t="s">
        <v>26</v>
      </c>
      <c r="P7" s="16" t="s">
        <v>27</v>
      </c>
      <c r="Q7" s="14" t="s">
        <v>28</v>
      </c>
    </row>
    <row r="8" spans="1:17" s="12" customFormat="1" ht="38.25" x14ac:dyDescent="0.25">
      <c r="A8" s="5">
        <v>5</v>
      </c>
      <c r="B8" s="14" t="s">
        <v>37</v>
      </c>
      <c r="C8" s="14">
        <v>2017</v>
      </c>
      <c r="D8" s="15" t="s">
        <v>20</v>
      </c>
      <c r="E8" s="16" t="s">
        <v>21</v>
      </c>
      <c r="F8" s="16" t="s">
        <v>22</v>
      </c>
      <c r="G8" s="16" t="s">
        <v>23</v>
      </c>
      <c r="H8" s="16" t="s">
        <v>38</v>
      </c>
      <c r="I8" s="14" t="s">
        <v>34</v>
      </c>
      <c r="J8" s="20">
        <v>4</v>
      </c>
      <c r="K8" s="18">
        <v>43712</v>
      </c>
      <c r="L8" s="18">
        <v>44012</v>
      </c>
      <c r="M8" s="9">
        <f t="shared" si="0"/>
        <v>42.857142857142854</v>
      </c>
      <c r="N8" s="20">
        <v>4</v>
      </c>
      <c r="O8" s="19" t="s">
        <v>26</v>
      </c>
      <c r="P8" s="16" t="s">
        <v>27</v>
      </c>
      <c r="Q8" s="14" t="s">
        <v>28</v>
      </c>
    </row>
    <row r="9" spans="1:17" s="12" customFormat="1" ht="63.75" x14ac:dyDescent="0.25">
      <c r="A9" s="13">
        <v>6</v>
      </c>
      <c r="B9" s="14" t="s">
        <v>39</v>
      </c>
      <c r="C9" s="14">
        <v>2017</v>
      </c>
      <c r="D9" s="15" t="s">
        <v>20</v>
      </c>
      <c r="E9" s="16" t="s">
        <v>21</v>
      </c>
      <c r="F9" s="16" t="s">
        <v>22</v>
      </c>
      <c r="G9" s="16" t="s">
        <v>23</v>
      </c>
      <c r="H9" s="16" t="s">
        <v>40</v>
      </c>
      <c r="I9" s="14" t="s">
        <v>34</v>
      </c>
      <c r="J9" s="20">
        <v>4</v>
      </c>
      <c r="K9" s="18">
        <v>43712</v>
      </c>
      <c r="L9" s="18">
        <v>44012</v>
      </c>
      <c r="M9" s="9">
        <f t="shared" si="0"/>
        <v>42.857142857142854</v>
      </c>
      <c r="N9" s="20">
        <v>4</v>
      </c>
      <c r="O9" s="19" t="s">
        <v>26</v>
      </c>
      <c r="P9" s="16" t="s">
        <v>27</v>
      </c>
      <c r="Q9" s="14" t="s">
        <v>28</v>
      </c>
    </row>
    <row r="10" spans="1:17" s="12" customFormat="1" ht="38.25" x14ac:dyDescent="0.25">
      <c r="A10" s="5">
        <v>7</v>
      </c>
      <c r="B10" s="14" t="s">
        <v>41</v>
      </c>
      <c r="C10" s="14">
        <v>2017</v>
      </c>
      <c r="D10" s="15" t="s">
        <v>20</v>
      </c>
      <c r="E10" s="16" t="s">
        <v>21</v>
      </c>
      <c r="F10" s="16" t="s">
        <v>22</v>
      </c>
      <c r="G10" s="16" t="s">
        <v>23</v>
      </c>
      <c r="H10" s="16" t="s">
        <v>42</v>
      </c>
      <c r="I10" s="14" t="s">
        <v>34</v>
      </c>
      <c r="J10" s="20">
        <v>4</v>
      </c>
      <c r="K10" s="18">
        <v>43646</v>
      </c>
      <c r="L10" s="18">
        <v>43738</v>
      </c>
      <c r="M10" s="9">
        <f t="shared" si="0"/>
        <v>13.142857142857142</v>
      </c>
      <c r="N10" s="20">
        <v>4</v>
      </c>
      <c r="O10" s="19" t="s">
        <v>26</v>
      </c>
      <c r="P10" s="16" t="s">
        <v>27</v>
      </c>
      <c r="Q10" s="14" t="s">
        <v>28</v>
      </c>
    </row>
    <row r="11" spans="1:17" s="12" customFormat="1" ht="38.25" x14ac:dyDescent="0.25">
      <c r="A11" s="13">
        <v>8</v>
      </c>
      <c r="B11" s="14" t="s">
        <v>43</v>
      </c>
      <c r="C11" s="14">
        <v>2017</v>
      </c>
      <c r="D11" s="15" t="s">
        <v>20</v>
      </c>
      <c r="E11" s="16" t="s">
        <v>21</v>
      </c>
      <c r="F11" s="16" t="s">
        <v>22</v>
      </c>
      <c r="G11" s="16" t="s">
        <v>23</v>
      </c>
      <c r="H11" s="16" t="s">
        <v>44</v>
      </c>
      <c r="I11" s="14" t="s">
        <v>34</v>
      </c>
      <c r="J11" s="20">
        <v>4</v>
      </c>
      <c r="K11" s="18">
        <v>43284</v>
      </c>
      <c r="L11" s="18">
        <v>43649</v>
      </c>
      <c r="M11" s="9">
        <f t="shared" si="0"/>
        <v>52.142857142857146</v>
      </c>
      <c r="N11" s="20">
        <v>4</v>
      </c>
      <c r="O11" s="19" t="s">
        <v>26</v>
      </c>
      <c r="P11" s="16" t="s">
        <v>27</v>
      </c>
      <c r="Q11" s="14" t="s">
        <v>28</v>
      </c>
    </row>
    <row r="12" spans="1:17" s="12" customFormat="1" ht="114.75" x14ac:dyDescent="0.25">
      <c r="A12" s="5">
        <v>9</v>
      </c>
      <c r="B12" s="14" t="str">
        <f>CONCATENATE("FEPC ",C12," ",D12,"-1","-1")</f>
        <v>FEPC 2017R 1..-1-1</v>
      </c>
      <c r="C12" s="14" t="s">
        <v>45</v>
      </c>
      <c r="D12" s="14" t="s">
        <v>46</v>
      </c>
      <c r="E12" s="16" t="s">
        <v>47</v>
      </c>
      <c r="F12" s="16" t="s">
        <v>48</v>
      </c>
      <c r="G12" s="16" t="s">
        <v>49</v>
      </c>
      <c r="H12" s="16" t="s">
        <v>50</v>
      </c>
      <c r="I12" s="14" t="s">
        <v>51</v>
      </c>
      <c r="J12" s="13">
        <v>1</v>
      </c>
      <c r="K12" s="18">
        <v>43843</v>
      </c>
      <c r="L12" s="18">
        <v>43951</v>
      </c>
      <c r="M12" s="9">
        <f t="shared" si="0"/>
        <v>15.428571428571429</v>
      </c>
      <c r="N12" s="14">
        <v>1</v>
      </c>
      <c r="O12" s="19" t="s">
        <v>26</v>
      </c>
      <c r="P12" s="16" t="s">
        <v>52</v>
      </c>
      <c r="Q12" s="14" t="s">
        <v>28</v>
      </c>
    </row>
    <row r="13" spans="1:17" s="12" customFormat="1" ht="76.5" x14ac:dyDescent="0.25">
      <c r="A13" s="13">
        <v>10</v>
      </c>
      <c r="B13" s="14" t="s">
        <v>53</v>
      </c>
      <c r="C13" s="14">
        <v>2017</v>
      </c>
      <c r="D13" s="15" t="s">
        <v>54</v>
      </c>
      <c r="E13" s="16" t="s">
        <v>55</v>
      </c>
      <c r="F13" s="16" t="s">
        <v>22</v>
      </c>
      <c r="G13" s="16" t="s">
        <v>56</v>
      </c>
      <c r="H13" s="16" t="s">
        <v>57</v>
      </c>
      <c r="I13" s="14" t="s">
        <v>58</v>
      </c>
      <c r="J13" s="20">
        <v>4</v>
      </c>
      <c r="K13" s="18">
        <v>43284</v>
      </c>
      <c r="L13" s="18">
        <v>43648</v>
      </c>
      <c r="M13" s="9">
        <f t="shared" si="0"/>
        <v>52</v>
      </c>
      <c r="N13" s="20">
        <v>4</v>
      </c>
      <c r="O13" s="19" t="s">
        <v>26</v>
      </c>
      <c r="P13" s="16" t="s">
        <v>59</v>
      </c>
      <c r="Q13" s="14" t="s">
        <v>28</v>
      </c>
    </row>
    <row r="14" spans="1:17" s="12" customFormat="1" ht="140.25" x14ac:dyDescent="0.25">
      <c r="A14" s="5">
        <v>11</v>
      </c>
      <c r="B14" s="14" t="str">
        <f>CONCATENATE("MHCP",C14,"-",D14,"-","1","-","1")</f>
        <v>MHCP2018-6-1-1</v>
      </c>
      <c r="C14" s="14">
        <v>2018</v>
      </c>
      <c r="D14" s="14" t="str">
        <f>MID(E14,10,1)</f>
        <v>6</v>
      </c>
      <c r="E14" s="16" t="s">
        <v>60</v>
      </c>
      <c r="F14" s="16" t="s">
        <v>61</v>
      </c>
      <c r="G14" s="16" t="s">
        <v>62</v>
      </c>
      <c r="H14" s="16" t="s">
        <v>63</v>
      </c>
      <c r="I14" s="14" t="s">
        <v>64</v>
      </c>
      <c r="J14" s="20">
        <v>1</v>
      </c>
      <c r="K14" s="18">
        <v>43677</v>
      </c>
      <c r="L14" s="18">
        <v>43830</v>
      </c>
      <c r="M14" s="9">
        <f t="shared" si="0"/>
        <v>21.857142857142858</v>
      </c>
      <c r="N14" s="20">
        <v>1</v>
      </c>
      <c r="O14" s="19" t="s">
        <v>26</v>
      </c>
      <c r="P14" s="16" t="s">
        <v>59</v>
      </c>
      <c r="Q14" s="14" t="s">
        <v>65</v>
      </c>
    </row>
    <row r="15" spans="1:17" s="12" customFormat="1" ht="216.75" x14ac:dyDescent="0.25">
      <c r="A15" s="13">
        <v>12</v>
      </c>
      <c r="B15" s="14" t="str">
        <f>CONCATENATE("MHCP",C15,"-",D15,"-","1","-","1")</f>
        <v>MHCP2018-12-1-1</v>
      </c>
      <c r="C15" s="14">
        <v>2018</v>
      </c>
      <c r="D15" s="14" t="str">
        <f>MID(E15,10,2)</f>
        <v>12</v>
      </c>
      <c r="E15" s="16" t="s">
        <v>66</v>
      </c>
      <c r="F15" s="16" t="s">
        <v>67</v>
      </c>
      <c r="G15" s="16" t="s">
        <v>68</v>
      </c>
      <c r="H15" s="16" t="s">
        <v>69</v>
      </c>
      <c r="I15" s="14" t="s">
        <v>70</v>
      </c>
      <c r="J15" s="20">
        <v>1</v>
      </c>
      <c r="K15" s="18">
        <v>43678</v>
      </c>
      <c r="L15" s="18">
        <v>43861</v>
      </c>
      <c r="M15" s="9">
        <f t="shared" si="0"/>
        <v>26.142857142857142</v>
      </c>
      <c r="N15" s="20">
        <v>1</v>
      </c>
      <c r="O15" s="19" t="s">
        <v>26</v>
      </c>
      <c r="P15" s="16" t="s">
        <v>71</v>
      </c>
      <c r="Q15" s="14" t="s">
        <v>72</v>
      </c>
    </row>
    <row r="16" spans="1:17" s="12" customFormat="1" ht="63.75" x14ac:dyDescent="0.25">
      <c r="A16" s="5">
        <v>13</v>
      </c>
      <c r="B16" s="14" t="str">
        <f>CONCATENATE("MHCP",C16,"R","-",D16,"-","1","-","1")</f>
        <v>MHCP2017R-4-1-1</v>
      </c>
      <c r="C16" s="14">
        <v>2017</v>
      </c>
      <c r="D16" s="14">
        <v>4</v>
      </c>
      <c r="E16" s="16" t="s">
        <v>73</v>
      </c>
      <c r="F16" s="16" t="s">
        <v>74</v>
      </c>
      <c r="G16" s="16" t="s">
        <v>75</v>
      </c>
      <c r="H16" s="16" t="s">
        <v>76</v>
      </c>
      <c r="I16" s="14" t="s">
        <v>77</v>
      </c>
      <c r="J16" s="20">
        <v>1</v>
      </c>
      <c r="K16" s="18">
        <v>43677</v>
      </c>
      <c r="L16" s="18">
        <v>43982</v>
      </c>
      <c r="M16" s="9">
        <f t="shared" si="0"/>
        <v>43.571428571428569</v>
      </c>
      <c r="N16" s="20">
        <v>1</v>
      </c>
      <c r="O16" s="19" t="s">
        <v>26</v>
      </c>
      <c r="P16" s="16" t="s">
        <v>78</v>
      </c>
      <c r="Q16" s="14" t="s">
        <v>28</v>
      </c>
    </row>
    <row r="17" spans="1:17" s="12" customFormat="1" ht="63.75" x14ac:dyDescent="0.25">
      <c r="A17" s="13">
        <v>14</v>
      </c>
      <c r="B17" s="14" t="str">
        <f>CONCATENATE("MHCP",C17,"R","-",D17,"-","1","-","2")</f>
        <v>MHCP2017R-4-1-2</v>
      </c>
      <c r="C17" s="14">
        <v>2017</v>
      </c>
      <c r="D17" s="14">
        <v>4</v>
      </c>
      <c r="E17" s="16" t="s">
        <v>79</v>
      </c>
      <c r="F17" s="16" t="s">
        <v>80</v>
      </c>
      <c r="G17" s="16" t="s">
        <v>81</v>
      </c>
      <c r="H17" s="16" t="s">
        <v>82</v>
      </c>
      <c r="I17" s="14" t="s">
        <v>83</v>
      </c>
      <c r="J17" s="20">
        <v>4</v>
      </c>
      <c r="K17" s="18">
        <v>43677</v>
      </c>
      <c r="L17" s="18">
        <v>44042</v>
      </c>
      <c r="M17" s="9">
        <f t="shared" si="0"/>
        <v>52.142857142857146</v>
      </c>
      <c r="N17" s="20">
        <v>4</v>
      </c>
      <c r="O17" s="19" t="s">
        <v>26</v>
      </c>
      <c r="P17" s="16" t="s">
        <v>84</v>
      </c>
      <c r="Q17" s="14" t="s">
        <v>28</v>
      </c>
    </row>
    <row r="18" spans="1:17" s="12" customFormat="1" ht="89.25" x14ac:dyDescent="0.25">
      <c r="A18" s="5">
        <v>15</v>
      </c>
      <c r="B18" s="14" t="str">
        <f>CONCATENATE("MHCP ",C18,"-",D18,"-1","-1")</f>
        <v>MHCP 2019-2-1-1</v>
      </c>
      <c r="C18" s="15" t="s">
        <v>85</v>
      </c>
      <c r="D18" s="14">
        <v>2</v>
      </c>
      <c r="E18" s="16" t="s">
        <v>86</v>
      </c>
      <c r="F18" s="16" t="s">
        <v>87</v>
      </c>
      <c r="G18" s="16" t="s">
        <v>88</v>
      </c>
      <c r="H18" s="16" t="s">
        <v>89</v>
      </c>
      <c r="I18" s="14" t="s">
        <v>90</v>
      </c>
      <c r="J18" s="17">
        <v>1</v>
      </c>
      <c r="K18" s="18">
        <v>44013</v>
      </c>
      <c r="L18" s="18">
        <v>44073</v>
      </c>
      <c r="M18" s="9">
        <f t="shared" si="0"/>
        <v>8.5714285714285712</v>
      </c>
      <c r="N18" s="20">
        <v>1</v>
      </c>
      <c r="O18" s="19" t="s">
        <v>26</v>
      </c>
      <c r="P18" s="16" t="s">
        <v>91</v>
      </c>
      <c r="Q18" s="14" t="s">
        <v>92</v>
      </c>
    </row>
    <row r="19" spans="1:17" s="12" customFormat="1" ht="63.75" x14ac:dyDescent="0.25">
      <c r="A19" s="13">
        <v>16</v>
      </c>
      <c r="B19" s="14" t="str">
        <f>CONCATENATE("MHCP ",C19,"-",D19,"-1","-2")</f>
        <v>MHCP 2019-2-1-2</v>
      </c>
      <c r="C19" s="15" t="s">
        <v>85</v>
      </c>
      <c r="D19" s="14">
        <v>2</v>
      </c>
      <c r="E19" s="16" t="s">
        <v>86</v>
      </c>
      <c r="F19" s="16" t="s">
        <v>87</v>
      </c>
      <c r="G19" s="16" t="s">
        <v>88</v>
      </c>
      <c r="H19" s="16" t="s">
        <v>93</v>
      </c>
      <c r="I19" s="14" t="s">
        <v>94</v>
      </c>
      <c r="J19" s="17">
        <v>1</v>
      </c>
      <c r="K19" s="18">
        <v>44013</v>
      </c>
      <c r="L19" s="18">
        <v>44228</v>
      </c>
      <c r="M19" s="9">
        <f t="shared" si="0"/>
        <v>30.714285714285715</v>
      </c>
      <c r="N19" s="20">
        <v>1</v>
      </c>
      <c r="O19" s="19" t="s">
        <v>26</v>
      </c>
      <c r="P19" s="21" t="s">
        <v>95</v>
      </c>
      <c r="Q19" s="14" t="s">
        <v>92</v>
      </c>
    </row>
    <row r="20" spans="1:17" s="12" customFormat="1" ht="76.5" x14ac:dyDescent="0.25">
      <c r="A20" s="5">
        <v>17</v>
      </c>
      <c r="B20" s="14" t="str">
        <f>CONCATENATE("MHCP ",C20,"-",D20,"-1","-3")</f>
        <v>MHCP 2019-2-1-3</v>
      </c>
      <c r="C20" s="15" t="s">
        <v>85</v>
      </c>
      <c r="D20" s="14">
        <v>2</v>
      </c>
      <c r="E20" s="16" t="s">
        <v>86</v>
      </c>
      <c r="F20" s="16" t="s">
        <v>87</v>
      </c>
      <c r="G20" s="16" t="s">
        <v>88</v>
      </c>
      <c r="H20" s="16" t="s">
        <v>96</v>
      </c>
      <c r="I20" s="14" t="s">
        <v>97</v>
      </c>
      <c r="J20" s="17">
        <v>3</v>
      </c>
      <c r="K20" s="22">
        <v>44027</v>
      </c>
      <c r="L20" s="18">
        <v>44135</v>
      </c>
      <c r="M20" s="9">
        <f t="shared" si="0"/>
        <v>15.428571428571429</v>
      </c>
      <c r="N20" s="20">
        <v>3</v>
      </c>
      <c r="O20" s="19" t="s">
        <v>26</v>
      </c>
      <c r="P20" s="16" t="s">
        <v>98</v>
      </c>
      <c r="Q20" s="13" t="s">
        <v>92</v>
      </c>
    </row>
    <row r="21" spans="1:17" s="12" customFormat="1" ht="76.5" x14ac:dyDescent="0.25">
      <c r="A21" s="13">
        <v>18</v>
      </c>
      <c r="B21" s="14" t="str">
        <f>CONCATENATE("MHCP ",C21,"-",D21,"-2","-1")</f>
        <v>MHCP 2019-2-2-1</v>
      </c>
      <c r="C21" s="15" t="s">
        <v>85</v>
      </c>
      <c r="D21" s="14">
        <v>2</v>
      </c>
      <c r="E21" s="16" t="s">
        <v>86</v>
      </c>
      <c r="F21" s="16" t="s">
        <v>99</v>
      </c>
      <c r="G21" s="16" t="s">
        <v>100</v>
      </c>
      <c r="H21" s="16" t="s">
        <v>101</v>
      </c>
      <c r="I21" s="14" t="s">
        <v>102</v>
      </c>
      <c r="J21" s="17">
        <v>1</v>
      </c>
      <c r="K21" s="22">
        <v>44013</v>
      </c>
      <c r="L21" s="22">
        <v>44104</v>
      </c>
      <c r="M21" s="9">
        <f t="shared" si="0"/>
        <v>13</v>
      </c>
      <c r="N21" s="20">
        <v>1</v>
      </c>
      <c r="O21" s="19" t="s">
        <v>26</v>
      </c>
      <c r="P21" s="16" t="s">
        <v>103</v>
      </c>
      <c r="Q21" s="14" t="s">
        <v>92</v>
      </c>
    </row>
    <row r="22" spans="1:17" s="12" customFormat="1" ht="369.75" x14ac:dyDescent="0.25">
      <c r="A22" s="5">
        <v>19</v>
      </c>
      <c r="B22" s="14" t="str">
        <f>CONCATENATE("MHCP ",C22,"-",D22,"-2","-2")</f>
        <v>MHCP 2019-2-2-2</v>
      </c>
      <c r="C22" s="15" t="s">
        <v>85</v>
      </c>
      <c r="D22" s="14">
        <v>2</v>
      </c>
      <c r="E22" s="16" t="s">
        <v>86</v>
      </c>
      <c r="F22" s="16" t="s">
        <v>99</v>
      </c>
      <c r="G22" s="16" t="s">
        <v>100</v>
      </c>
      <c r="H22" s="16" t="s">
        <v>104</v>
      </c>
      <c r="I22" s="14" t="s">
        <v>105</v>
      </c>
      <c r="J22" s="20">
        <v>1</v>
      </c>
      <c r="K22" s="18">
        <v>44105</v>
      </c>
      <c r="L22" s="18">
        <v>44135</v>
      </c>
      <c r="M22" s="9">
        <f t="shared" si="0"/>
        <v>4.2857142857142856</v>
      </c>
      <c r="N22" s="20">
        <v>1</v>
      </c>
      <c r="O22" s="19" t="s">
        <v>26</v>
      </c>
      <c r="P22" s="16" t="s">
        <v>106</v>
      </c>
      <c r="Q22" s="14" t="s">
        <v>92</v>
      </c>
    </row>
    <row r="23" spans="1:17" s="12" customFormat="1" ht="63.75" x14ac:dyDescent="0.25">
      <c r="A23" s="13">
        <v>20</v>
      </c>
      <c r="B23" s="14" t="str">
        <f>CONCATENATE("MHCP ",C23,"-",D23,"-2","-3")</f>
        <v>MHCP 2019-2-2-3</v>
      </c>
      <c r="C23" s="15" t="s">
        <v>85</v>
      </c>
      <c r="D23" s="14">
        <v>2</v>
      </c>
      <c r="E23" s="16" t="s">
        <v>86</v>
      </c>
      <c r="F23" s="16" t="s">
        <v>99</v>
      </c>
      <c r="G23" s="16" t="s">
        <v>100</v>
      </c>
      <c r="H23" s="16" t="s">
        <v>107</v>
      </c>
      <c r="I23" s="14" t="s">
        <v>108</v>
      </c>
      <c r="J23" s="20">
        <v>1</v>
      </c>
      <c r="K23" s="22">
        <v>44013</v>
      </c>
      <c r="L23" s="22">
        <v>44135</v>
      </c>
      <c r="M23" s="9">
        <f t="shared" si="0"/>
        <v>17.428571428571427</v>
      </c>
      <c r="N23" s="20">
        <v>1</v>
      </c>
      <c r="O23" s="19" t="s">
        <v>26</v>
      </c>
      <c r="P23" s="16" t="s">
        <v>109</v>
      </c>
      <c r="Q23" s="14" t="s">
        <v>92</v>
      </c>
    </row>
    <row r="24" spans="1:17" s="12" customFormat="1" ht="63.75" x14ac:dyDescent="0.25">
      <c r="A24" s="5">
        <v>21</v>
      </c>
      <c r="B24" s="14" t="str">
        <f>CONCATENATE("MHCP ",C24,"-",D24,"-2","-4")</f>
        <v>MHCP 2019-2-2-4</v>
      </c>
      <c r="C24" s="15" t="s">
        <v>85</v>
      </c>
      <c r="D24" s="14">
        <v>2</v>
      </c>
      <c r="E24" s="16" t="s">
        <v>86</v>
      </c>
      <c r="F24" s="16" t="s">
        <v>99</v>
      </c>
      <c r="G24" s="16" t="s">
        <v>100</v>
      </c>
      <c r="H24" s="16" t="s">
        <v>110</v>
      </c>
      <c r="I24" s="14" t="s">
        <v>111</v>
      </c>
      <c r="J24" s="20">
        <v>6</v>
      </c>
      <c r="K24" s="18">
        <v>44058</v>
      </c>
      <c r="L24" s="18">
        <v>44211</v>
      </c>
      <c r="M24" s="9">
        <f t="shared" si="0"/>
        <v>21.857142857142858</v>
      </c>
      <c r="N24" s="20">
        <v>6</v>
      </c>
      <c r="O24" s="19" t="s">
        <v>26</v>
      </c>
      <c r="P24" s="21" t="s">
        <v>112</v>
      </c>
      <c r="Q24" s="14" t="s">
        <v>92</v>
      </c>
    </row>
    <row r="25" spans="1:17" s="31" customFormat="1" ht="204" x14ac:dyDescent="0.25">
      <c r="A25" s="13">
        <v>22</v>
      </c>
      <c r="B25" s="23" t="str">
        <f>CONCATENATE("MHCP ",C25,"-",D25,"-1","-1")</f>
        <v>MHCP 2019-4-1-1</v>
      </c>
      <c r="C25" s="24" t="s">
        <v>85</v>
      </c>
      <c r="D25" s="23">
        <v>4</v>
      </c>
      <c r="E25" s="25" t="s">
        <v>113</v>
      </c>
      <c r="F25" s="25" t="s">
        <v>114</v>
      </c>
      <c r="G25" s="25" t="s">
        <v>115</v>
      </c>
      <c r="H25" s="25" t="s">
        <v>116</v>
      </c>
      <c r="I25" s="23" t="s">
        <v>117</v>
      </c>
      <c r="J25" s="26">
        <v>100</v>
      </c>
      <c r="K25" s="27">
        <v>44018</v>
      </c>
      <c r="L25" s="27">
        <v>44255</v>
      </c>
      <c r="M25" s="9">
        <f t="shared" si="0"/>
        <v>33.857142857142854</v>
      </c>
      <c r="N25" s="28">
        <v>100</v>
      </c>
      <c r="O25" s="29" t="s">
        <v>26</v>
      </c>
      <c r="P25" s="30" t="s">
        <v>118</v>
      </c>
      <c r="Q25" s="23" t="s">
        <v>119</v>
      </c>
    </row>
    <row r="26" spans="1:17" s="31" customFormat="1" ht="204" x14ac:dyDescent="0.25">
      <c r="A26" s="5">
        <v>23</v>
      </c>
      <c r="B26" s="23" t="str">
        <f>CONCATENATE("MHCP ",C26,"-",D26,"-2","-1")</f>
        <v>MHCP 2019-4-2-1</v>
      </c>
      <c r="C26" s="24" t="s">
        <v>85</v>
      </c>
      <c r="D26" s="23">
        <v>4</v>
      </c>
      <c r="E26" s="25" t="s">
        <v>113</v>
      </c>
      <c r="F26" s="25" t="s">
        <v>114</v>
      </c>
      <c r="G26" s="25" t="s">
        <v>120</v>
      </c>
      <c r="H26" s="25" t="s">
        <v>121</v>
      </c>
      <c r="I26" s="23" t="s">
        <v>122</v>
      </c>
      <c r="J26" s="26">
        <v>1</v>
      </c>
      <c r="K26" s="27">
        <v>44018</v>
      </c>
      <c r="L26" s="27">
        <v>44119</v>
      </c>
      <c r="M26" s="9">
        <f t="shared" si="0"/>
        <v>14.428571428571429</v>
      </c>
      <c r="N26" s="28">
        <v>1</v>
      </c>
      <c r="O26" s="29" t="s">
        <v>26</v>
      </c>
      <c r="P26" s="25" t="s">
        <v>123</v>
      </c>
      <c r="Q26" s="23" t="s">
        <v>119</v>
      </c>
    </row>
    <row r="27" spans="1:17" s="12" customFormat="1" ht="127.5" x14ac:dyDescent="0.25">
      <c r="A27" s="13">
        <v>24</v>
      </c>
      <c r="B27" s="14" t="str">
        <f>CONCATENATE("MHCP ",C27,"-",D27,"-1","-1")</f>
        <v>MHCP 2019-7-1-1</v>
      </c>
      <c r="C27" s="15" t="s">
        <v>85</v>
      </c>
      <c r="D27" s="14">
        <v>7</v>
      </c>
      <c r="E27" s="16" t="s">
        <v>124</v>
      </c>
      <c r="F27" s="16" t="s">
        <v>125</v>
      </c>
      <c r="G27" s="16" t="s">
        <v>126</v>
      </c>
      <c r="H27" s="16" t="s">
        <v>127</v>
      </c>
      <c r="I27" s="14" t="s">
        <v>128</v>
      </c>
      <c r="J27" s="20">
        <v>1</v>
      </c>
      <c r="K27" s="18">
        <v>44013</v>
      </c>
      <c r="L27" s="18">
        <v>44043</v>
      </c>
      <c r="M27" s="9">
        <f t="shared" si="0"/>
        <v>4.2857142857142856</v>
      </c>
      <c r="N27" s="20">
        <v>1</v>
      </c>
      <c r="O27" s="19" t="s">
        <v>26</v>
      </c>
      <c r="P27" s="16" t="s">
        <v>129</v>
      </c>
      <c r="Q27" s="14" t="s">
        <v>130</v>
      </c>
    </row>
    <row r="28" spans="1:17" s="12" customFormat="1" ht="127.5" x14ac:dyDescent="0.25">
      <c r="A28" s="5">
        <v>25</v>
      </c>
      <c r="B28" s="14" t="str">
        <f>CONCATENATE("MHCP ",C28,"-",D28,"-1","-2")</f>
        <v>MHCP 2019-7-1-2</v>
      </c>
      <c r="C28" s="15" t="s">
        <v>85</v>
      </c>
      <c r="D28" s="14">
        <v>7</v>
      </c>
      <c r="E28" s="16" t="s">
        <v>124</v>
      </c>
      <c r="F28" s="16" t="s">
        <v>125</v>
      </c>
      <c r="G28" s="16" t="s">
        <v>126</v>
      </c>
      <c r="H28" s="16" t="s">
        <v>131</v>
      </c>
      <c r="I28" s="14" t="s">
        <v>128</v>
      </c>
      <c r="J28" s="20">
        <v>1</v>
      </c>
      <c r="K28" s="18">
        <v>44013</v>
      </c>
      <c r="L28" s="18">
        <v>44043</v>
      </c>
      <c r="M28" s="9">
        <f t="shared" si="0"/>
        <v>4.2857142857142856</v>
      </c>
      <c r="N28" s="20">
        <v>1</v>
      </c>
      <c r="O28" s="19" t="s">
        <v>26</v>
      </c>
      <c r="P28" s="16" t="s">
        <v>132</v>
      </c>
      <c r="Q28" s="14" t="s">
        <v>133</v>
      </c>
    </row>
    <row r="29" spans="1:17" s="12" customFormat="1" ht="127.5" x14ac:dyDescent="0.25">
      <c r="A29" s="13">
        <v>26</v>
      </c>
      <c r="B29" s="14" t="str">
        <f>CONCATENATE("MHCP ",C29,"-",D29,"-1","-3")</f>
        <v>MHCP 2019-7-1-3</v>
      </c>
      <c r="C29" s="15" t="s">
        <v>85</v>
      </c>
      <c r="D29" s="14">
        <v>7</v>
      </c>
      <c r="E29" s="16" t="s">
        <v>124</v>
      </c>
      <c r="F29" s="16" t="s">
        <v>125</v>
      </c>
      <c r="G29" s="16" t="s">
        <v>126</v>
      </c>
      <c r="H29" s="16" t="s">
        <v>134</v>
      </c>
      <c r="I29" s="14" t="s">
        <v>128</v>
      </c>
      <c r="J29" s="20">
        <v>2</v>
      </c>
      <c r="K29" s="18">
        <v>44013</v>
      </c>
      <c r="L29" s="18">
        <v>44043</v>
      </c>
      <c r="M29" s="9">
        <f t="shared" si="0"/>
        <v>4.2857142857142856</v>
      </c>
      <c r="N29" s="20">
        <v>2</v>
      </c>
      <c r="O29" s="19" t="s">
        <v>26</v>
      </c>
      <c r="P29" s="16" t="s">
        <v>135</v>
      </c>
      <c r="Q29" s="14" t="s">
        <v>28</v>
      </c>
    </row>
    <row r="30" spans="1:17" s="12" customFormat="1" ht="127.5" x14ac:dyDescent="0.25">
      <c r="A30" s="5">
        <v>27</v>
      </c>
      <c r="B30" s="14" t="str">
        <f>CONCATENATE("MHCP ",C30,"-",D30,"-1","-4")</f>
        <v>MHCP 2019-7-1-4</v>
      </c>
      <c r="C30" s="15" t="s">
        <v>85</v>
      </c>
      <c r="D30" s="14">
        <v>7</v>
      </c>
      <c r="E30" s="16" t="s">
        <v>124</v>
      </c>
      <c r="F30" s="16" t="s">
        <v>125</v>
      </c>
      <c r="G30" s="16" t="s">
        <v>126</v>
      </c>
      <c r="H30" s="16" t="s">
        <v>136</v>
      </c>
      <c r="I30" s="14" t="s">
        <v>64</v>
      </c>
      <c r="J30" s="20">
        <v>1</v>
      </c>
      <c r="K30" s="18">
        <v>44013</v>
      </c>
      <c r="L30" s="18">
        <v>44043</v>
      </c>
      <c r="M30" s="9">
        <f t="shared" si="0"/>
        <v>4.2857142857142856</v>
      </c>
      <c r="N30" s="20">
        <v>1</v>
      </c>
      <c r="O30" s="19" t="s">
        <v>26</v>
      </c>
      <c r="P30" s="16" t="s">
        <v>137</v>
      </c>
      <c r="Q30" s="14" t="s">
        <v>138</v>
      </c>
    </row>
    <row r="31" spans="1:17" s="12" customFormat="1" ht="127.5" x14ac:dyDescent="0.25">
      <c r="A31" s="13">
        <v>28</v>
      </c>
      <c r="B31" s="14" t="str">
        <f>CONCATENATE("MHCP ",C31,"-",D31,"-1","-5")</f>
        <v>MHCP 2019-7-1-5</v>
      </c>
      <c r="C31" s="15" t="s">
        <v>85</v>
      </c>
      <c r="D31" s="14">
        <v>7</v>
      </c>
      <c r="E31" s="16" t="s">
        <v>124</v>
      </c>
      <c r="F31" s="16" t="s">
        <v>125</v>
      </c>
      <c r="G31" s="16" t="s">
        <v>126</v>
      </c>
      <c r="H31" s="16" t="s">
        <v>139</v>
      </c>
      <c r="I31" s="14" t="s">
        <v>140</v>
      </c>
      <c r="J31" s="20">
        <v>1</v>
      </c>
      <c r="K31" s="18">
        <v>44013</v>
      </c>
      <c r="L31" s="18">
        <v>44043</v>
      </c>
      <c r="M31" s="9">
        <f t="shared" si="0"/>
        <v>4.2857142857142856</v>
      </c>
      <c r="N31" s="20">
        <v>1</v>
      </c>
      <c r="O31" s="19" t="s">
        <v>26</v>
      </c>
      <c r="P31" s="16" t="s">
        <v>141</v>
      </c>
      <c r="Q31" s="14" t="s">
        <v>138</v>
      </c>
    </row>
    <row r="32" spans="1:17" s="12" customFormat="1" ht="127.5" x14ac:dyDescent="0.25">
      <c r="A32" s="5">
        <v>29</v>
      </c>
      <c r="B32" s="14" t="str">
        <f>CONCATENATE("MHCP ",C32,"-",D32,"-1","-6")</f>
        <v>MHCP 2019-7-1-6</v>
      </c>
      <c r="C32" s="15" t="s">
        <v>85</v>
      </c>
      <c r="D32" s="14">
        <v>7</v>
      </c>
      <c r="E32" s="16" t="s">
        <v>124</v>
      </c>
      <c r="F32" s="16" t="s">
        <v>125</v>
      </c>
      <c r="G32" s="16" t="s">
        <v>126</v>
      </c>
      <c r="H32" s="16" t="s">
        <v>142</v>
      </c>
      <c r="I32" s="14" t="s">
        <v>143</v>
      </c>
      <c r="J32" s="20">
        <v>1</v>
      </c>
      <c r="K32" s="18">
        <v>44013</v>
      </c>
      <c r="L32" s="18">
        <v>44043</v>
      </c>
      <c r="M32" s="9">
        <f t="shared" si="0"/>
        <v>4.2857142857142856</v>
      </c>
      <c r="N32" s="20">
        <v>1</v>
      </c>
      <c r="O32" s="19" t="s">
        <v>26</v>
      </c>
      <c r="P32" s="16" t="s">
        <v>144</v>
      </c>
      <c r="Q32" s="14" t="s">
        <v>72</v>
      </c>
    </row>
    <row r="33" spans="1:17" s="12" customFormat="1" ht="127.5" x14ac:dyDescent="0.25">
      <c r="A33" s="13">
        <v>30</v>
      </c>
      <c r="B33" s="14" t="str">
        <f>CONCATENATE("MHCP ",C33,"-",D33,"-2","-1")</f>
        <v>MHCP 2019-7-2-1</v>
      </c>
      <c r="C33" s="15" t="s">
        <v>85</v>
      </c>
      <c r="D33" s="14">
        <v>7</v>
      </c>
      <c r="E33" s="16" t="s">
        <v>124</v>
      </c>
      <c r="F33" s="16" t="s">
        <v>125</v>
      </c>
      <c r="G33" s="16" t="s">
        <v>145</v>
      </c>
      <c r="H33" s="16" t="s">
        <v>146</v>
      </c>
      <c r="I33" s="14" t="s">
        <v>147</v>
      </c>
      <c r="J33" s="20">
        <v>1</v>
      </c>
      <c r="K33" s="18">
        <v>44013</v>
      </c>
      <c r="L33" s="18">
        <v>44377</v>
      </c>
      <c r="M33" s="9">
        <f t="shared" si="0"/>
        <v>52</v>
      </c>
      <c r="N33" s="20">
        <v>1</v>
      </c>
      <c r="O33" s="19" t="s">
        <v>26</v>
      </c>
      <c r="P33" s="16" t="s">
        <v>148</v>
      </c>
      <c r="Q33" s="14" t="s">
        <v>28</v>
      </c>
    </row>
    <row r="34" spans="1:17" s="12" customFormat="1" ht="102" x14ac:dyDescent="0.25">
      <c r="A34" s="5">
        <v>31</v>
      </c>
      <c r="B34" s="14" t="str">
        <f>CONCATENATE("MHCP ",C34,"-",D34,"-1","-1")</f>
        <v>MHCP 2017R-3-1-1</v>
      </c>
      <c r="C34" s="15" t="s">
        <v>45</v>
      </c>
      <c r="D34" s="15" t="s">
        <v>54</v>
      </c>
      <c r="E34" s="16" t="s">
        <v>149</v>
      </c>
      <c r="F34" s="16" t="s">
        <v>150</v>
      </c>
      <c r="G34" s="16" t="s">
        <v>151</v>
      </c>
      <c r="H34" s="16" t="s">
        <v>152</v>
      </c>
      <c r="I34" s="14" t="s">
        <v>153</v>
      </c>
      <c r="J34" s="20">
        <v>2</v>
      </c>
      <c r="K34" s="18">
        <v>44105</v>
      </c>
      <c r="L34" s="18">
        <v>44347</v>
      </c>
      <c r="M34" s="9">
        <f t="shared" si="0"/>
        <v>34.571428571428569</v>
      </c>
      <c r="N34" s="20">
        <v>2</v>
      </c>
      <c r="O34" s="19" t="s">
        <v>26</v>
      </c>
      <c r="P34" s="16" t="s">
        <v>154</v>
      </c>
      <c r="Q34" s="14" t="s">
        <v>28</v>
      </c>
    </row>
    <row r="35" spans="1:17" s="12" customFormat="1" ht="76.5" x14ac:dyDescent="0.25">
      <c r="A35" s="13">
        <v>32</v>
      </c>
      <c r="B35" s="14" t="str">
        <f>CONCATENATE("MHCP ",C35,"-",D35,"-1","-1")</f>
        <v>MHCP 2018R-6-1-1</v>
      </c>
      <c r="C35" s="15" t="s">
        <v>155</v>
      </c>
      <c r="D35" s="14">
        <v>6</v>
      </c>
      <c r="E35" s="16" t="s">
        <v>156</v>
      </c>
      <c r="F35" s="16" t="s">
        <v>157</v>
      </c>
      <c r="G35" s="16" t="s">
        <v>158</v>
      </c>
      <c r="H35" s="16" t="s">
        <v>159</v>
      </c>
      <c r="I35" s="14" t="s">
        <v>160</v>
      </c>
      <c r="J35" s="20">
        <v>1</v>
      </c>
      <c r="K35" s="18">
        <v>44013</v>
      </c>
      <c r="L35" s="18">
        <v>44377</v>
      </c>
      <c r="M35" s="9">
        <f t="shared" si="0"/>
        <v>52</v>
      </c>
      <c r="N35" s="20">
        <v>1</v>
      </c>
      <c r="O35" s="19" t="s">
        <v>26</v>
      </c>
      <c r="P35" s="16" t="s">
        <v>161</v>
      </c>
      <c r="Q35" s="14" t="s">
        <v>162</v>
      </c>
    </row>
    <row r="36" spans="1:17" s="12" customFormat="1" ht="114.75" x14ac:dyDescent="0.25">
      <c r="A36" s="5">
        <v>33</v>
      </c>
      <c r="B36" s="14" t="str">
        <f>CONCATENATE("MHCP ",C36,"-",D36,"-1","-1")</f>
        <v>MHCP 2017R.-4-1-1</v>
      </c>
      <c r="C36" s="14" t="s">
        <v>163</v>
      </c>
      <c r="D36" s="14">
        <v>4</v>
      </c>
      <c r="E36" s="16" t="s">
        <v>21</v>
      </c>
      <c r="F36" s="16" t="s">
        <v>22</v>
      </c>
      <c r="G36" s="16" t="s">
        <v>164</v>
      </c>
      <c r="H36" s="16" t="s">
        <v>165</v>
      </c>
      <c r="I36" s="14" t="s">
        <v>166</v>
      </c>
      <c r="J36" s="17">
        <v>4</v>
      </c>
      <c r="K36" s="18">
        <v>44197</v>
      </c>
      <c r="L36" s="18">
        <v>44561</v>
      </c>
      <c r="M36" s="9">
        <f t="shared" si="0"/>
        <v>52</v>
      </c>
      <c r="N36" s="13">
        <v>4</v>
      </c>
      <c r="O36" s="19" t="s">
        <v>26</v>
      </c>
      <c r="P36" s="16" t="s">
        <v>167</v>
      </c>
      <c r="Q36" s="14" t="s">
        <v>168</v>
      </c>
    </row>
    <row r="37" spans="1:17" s="12" customFormat="1" ht="114.75" x14ac:dyDescent="0.25">
      <c r="A37" s="13">
        <v>34</v>
      </c>
      <c r="B37" s="14" t="str">
        <f>CONCATENATE("ODS ",C37,"-",D37,"-1")</f>
        <v>ODS 2019-11-1</v>
      </c>
      <c r="C37" s="14">
        <v>2019</v>
      </c>
      <c r="D37" s="15" t="s">
        <v>169</v>
      </c>
      <c r="E37" s="16" t="s">
        <v>170</v>
      </c>
      <c r="F37" s="16" t="s">
        <v>171</v>
      </c>
      <c r="G37" s="16" t="s">
        <v>172</v>
      </c>
      <c r="H37" s="16" t="s">
        <v>173</v>
      </c>
      <c r="I37" s="14" t="s">
        <v>174</v>
      </c>
      <c r="J37" s="20">
        <v>1</v>
      </c>
      <c r="K37" s="18">
        <v>44228</v>
      </c>
      <c r="L37" s="18">
        <v>44255</v>
      </c>
      <c r="M37" s="9">
        <f t="shared" si="0"/>
        <v>3.8571428571428572</v>
      </c>
      <c r="N37" s="20">
        <v>1</v>
      </c>
      <c r="O37" s="19" t="s">
        <v>26</v>
      </c>
      <c r="P37" s="21" t="s">
        <v>175</v>
      </c>
      <c r="Q37" s="14" t="s">
        <v>176</v>
      </c>
    </row>
    <row r="38" spans="1:17" s="12" customFormat="1" ht="140.25" x14ac:dyDescent="0.25">
      <c r="A38" s="5">
        <v>35</v>
      </c>
      <c r="B38" s="14" t="str">
        <f>CONCATENATE("ODS ",C38,"-",D38,"-1")</f>
        <v>ODS 2019-15-1</v>
      </c>
      <c r="C38" s="14">
        <v>2019</v>
      </c>
      <c r="D38" s="15" t="s">
        <v>177</v>
      </c>
      <c r="E38" s="16" t="s">
        <v>178</v>
      </c>
      <c r="F38" s="16" t="s">
        <v>179</v>
      </c>
      <c r="G38" s="16" t="s">
        <v>180</v>
      </c>
      <c r="H38" s="16" t="s">
        <v>181</v>
      </c>
      <c r="I38" s="14" t="s">
        <v>182</v>
      </c>
      <c r="J38" s="20">
        <v>1</v>
      </c>
      <c r="K38" s="18">
        <v>44256</v>
      </c>
      <c r="L38" s="18">
        <v>44347</v>
      </c>
      <c r="M38" s="9">
        <f t="shared" si="0"/>
        <v>13</v>
      </c>
      <c r="N38" s="20">
        <v>1</v>
      </c>
      <c r="O38" s="19" t="s">
        <v>26</v>
      </c>
      <c r="P38" s="32" t="s">
        <v>183</v>
      </c>
      <c r="Q38" s="14" t="s">
        <v>184</v>
      </c>
    </row>
    <row r="39" spans="1:17" s="12" customFormat="1" ht="153" x14ac:dyDescent="0.25">
      <c r="A39" s="13">
        <v>36</v>
      </c>
      <c r="B39" s="14" t="str">
        <f>CONCATENATE("ODS ",C39,"-",D39,"-1")</f>
        <v>ODS 2019-18-1</v>
      </c>
      <c r="C39" s="14">
        <v>2019</v>
      </c>
      <c r="D39" s="15" t="s">
        <v>185</v>
      </c>
      <c r="E39" s="16" t="s">
        <v>186</v>
      </c>
      <c r="F39" s="16" t="s">
        <v>187</v>
      </c>
      <c r="G39" s="16" t="s">
        <v>188</v>
      </c>
      <c r="H39" s="16" t="s">
        <v>189</v>
      </c>
      <c r="I39" s="14" t="s">
        <v>190</v>
      </c>
      <c r="J39" s="20">
        <v>1</v>
      </c>
      <c r="K39" s="18">
        <v>44197</v>
      </c>
      <c r="L39" s="18">
        <v>44286</v>
      </c>
      <c r="M39" s="9">
        <f t="shared" si="0"/>
        <v>12.714285714285714</v>
      </c>
      <c r="N39" s="20">
        <v>1</v>
      </c>
      <c r="O39" s="19" t="s">
        <v>26</v>
      </c>
      <c r="P39" s="21" t="s">
        <v>191</v>
      </c>
      <c r="Q39" s="14" t="s">
        <v>192</v>
      </c>
    </row>
    <row r="40" spans="1:17" s="12" customFormat="1" ht="140.25" x14ac:dyDescent="0.25">
      <c r="A40" s="5">
        <v>37</v>
      </c>
      <c r="B40" s="14" t="s">
        <v>193</v>
      </c>
      <c r="C40" s="14">
        <v>2019</v>
      </c>
      <c r="D40" s="15" t="s">
        <v>194</v>
      </c>
      <c r="E40" s="16" t="s">
        <v>195</v>
      </c>
      <c r="F40" s="16" t="s">
        <v>196</v>
      </c>
      <c r="G40" s="16" t="s">
        <v>197</v>
      </c>
      <c r="H40" s="16" t="s">
        <v>198</v>
      </c>
      <c r="I40" s="14" t="s">
        <v>199</v>
      </c>
      <c r="J40" s="20">
        <v>2</v>
      </c>
      <c r="K40" s="18">
        <v>44228</v>
      </c>
      <c r="L40" s="18">
        <v>44377</v>
      </c>
      <c r="M40" s="9">
        <f t="shared" si="0"/>
        <v>21.285714285714285</v>
      </c>
      <c r="N40" s="20">
        <v>2</v>
      </c>
      <c r="O40" s="19" t="s">
        <v>26</v>
      </c>
      <c r="P40" s="32" t="s">
        <v>200</v>
      </c>
      <c r="Q40" s="14" t="s">
        <v>184</v>
      </c>
    </row>
    <row r="41" spans="1:17" s="12" customFormat="1" ht="102" x14ac:dyDescent="0.25">
      <c r="A41" s="13">
        <v>38</v>
      </c>
      <c r="B41" s="19" t="s">
        <v>201</v>
      </c>
      <c r="C41" s="19">
        <v>2021</v>
      </c>
      <c r="D41" s="33" t="s">
        <v>202</v>
      </c>
      <c r="E41" s="16" t="s">
        <v>203</v>
      </c>
      <c r="F41" s="34" t="s">
        <v>204</v>
      </c>
      <c r="G41" s="34" t="s">
        <v>205</v>
      </c>
      <c r="H41" s="35" t="s">
        <v>206</v>
      </c>
      <c r="I41" s="36" t="s">
        <v>207</v>
      </c>
      <c r="J41" s="37">
        <v>1</v>
      </c>
      <c r="K41" s="38">
        <v>44727</v>
      </c>
      <c r="L41" s="38">
        <v>44773</v>
      </c>
      <c r="M41" s="9">
        <f t="shared" si="0"/>
        <v>6.5714285714285712</v>
      </c>
      <c r="N41" s="13">
        <v>1</v>
      </c>
      <c r="O41" s="19" t="s">
        <v>26</v>
      </c>
      <c r="P41" s="34" t="s">
        <v>208</v>
      </c>
      <c r="Q41" s="14" t="s">
        <v>162</v>
      </c>
    </row>
    <row r="42" spans="1:17" s="12" customFormat="1" ht="102" x14ac:dyDescent="0.25">
      <c r="A42" s="5">
        <v>39</v>
      </c>
      <c r="B42" s="19" t="s">
        <v>209</v>
      </c>
      <c r="C42" s="19">
        <v>2021</v>
      </c>
      <c r="D42" s="33" t="s">
        <v>202</v>
      </c>
      <c r="E42" s="16" t="s">
        <v>203</v>
      </c>
      <c r="F42" s="34" t="s">
        <v>204</v>
      </c>
      <c r="G42" s="34" t="s">
        <v>205</v>
      </c>
      <c r="H42" s="35" t="s">
        <v>210</v>
      </c>
      <c r="I42" s="36" t="s">
        <v>211</v>
      </c>
      <c r="J42" s="37">
        <v>4</v>
      </c>
      <c r="K42" s="38">
        <v>44742</v>
      </c>
      <c r="L42" s="38">
        <v>45013</v>
      </c>
      <c r="M42" s="9">
        <f t="shared" si="0"/>
        <v>38.714285714285715</v>
      </c>
      <c r="N42" s="13">
        <v>4</v>
      </c>
      <c r="O42" s="13" t="s">
        <v>26</v>
      </c>
      <c r="P42" s="39" t="s">
        <v>212</v>
      </c>
      <c r="Q42" s="14" t="s">
        <v>162</v>
      </c>
    </row>
    <row r="43" spans="1:17" s="12" customFormat="1" ht="114.75" x14ac:dyDescent="0.25">
      <c r="A43" s="13">
        <v>40</v>
      </c>
      <c r="B43" s="19" t="s">
        <v>213</v>
      </c>
      <c r="C43" s="19">
        <v>2021</v>
      </c>
      <c r="D43" s="33" t="s">
        <v>214</v>
      </c>
      <c r="E43" s="16" t="s">
        <v>215</v>
      </c>
      <c r="F43" s="35" t="s">
        <v>216</v>
      </c>
      <c r="G43" s="35" t="s">
        <v>217</v>
      </c>
      <c r="H43" s="35" t="s">
        <v>218</v>
      </c>
      <c r="I43" s="36" t="s">
        <v>219</v>
      </c>
      <c r="J43" s="37">
        <v>1</v>
      </c>
      <c r="K43" s="38">
        <v>44721</v>
      </c>
      <c r="L43" s="38">
        <v>44771</v>
      </c>
      <c r="M43" s="9">
        <f t="shared" si="0"/>
        <v>7.1428571428571432</v>
      </c>
      <c r="N43" s="13">
        <v>1</v>
      </c>
      <c r="O43" s="19" t="s">
        <v>26</v>
      </c>
      <c r="P43" s="16" t="s">
        <v>220</v>
      </c>
      <c r="Q43" s="14" t="s">
        <v>162</v>
      </c>
    </row>
    <row r="44" spans="1:17" s="12" customFormat="1" ht="114.75" x14ac:dyDescent="0.25">
      <c r="A44" s="5">
        <v>41</v>
      </c>
      <c r="B44" s="19" t="s">
        <v>221</v>
      </c>
      <c r="C44" s="19">
        <v>2021</v>
      </c>
      <c r="D44" s="33" t="s">
        <v>214</v>
      </c>
      <c r="E44" s="35" t="s">
        <v>222</v>
      </c>
      <c r="F44" s="35" t="s">
        <v>216</v>
      </c>
      <c r="G44" s="35" t="s">
        <v>217</v>
      </c>
      <c r="H44" s="35" t="s">
        <v>223</v>
      </c>
      <c r="I44" s="40" t="s">
        <v>224</v>
      </c>
      <c r="J44" s="37">
        <v>1</v>
      </c>
      <c r="K44" s="38">
        <v>44721</v>
      </c>
      <c r="L44" s="38">
        <v>44771</v>
      </c>
      <c r="M44" s="9">
        <f t="shared" si="0"/>
        <v>7.1428571428571432</v>
      </c>
      <c r="N44" s="13">
        <v>1</v>
      </c>
      <c r="O44" s="19" t="s">
        <v>26</v>
      </c>
      <c r="P44" s="16" t="s">
        <v>225</v>
      </c>
      <c r="Q44" s="14" t="s">
        <v>162</v>
      </c>
    </row>
    <row r="45" spans="1:17" s="42" customFormat="1" ht="76.5" x14ac:dyDescent="0.25">
      <c r="A45" s="13">
        <v>42</v>
      </c>
      <c r="B45" s="36" t="s">
        <v>226</v>
      </c>
      <c r="C45" s="36">
        <v>2021</v>
      </c>
      <c r="D45" s="41" t="s">
        <v>227</v>
      </c>
      <c r="E45" s="35" t="s">
        <v>228</v>
      </c>
      <c r="F45" s="35" t="s">
        <v>229</v>
      </c>
      <c r="G45" s="35" t="s">
        <v>230</v>
      </c>
      <c r="H45" s="35" t="s">
        <v>231</v>
      </c>
      <c r="I45" s="36" t="s">
        <v>232</v>
      </c>
      <c r="J45" s="37">
        <v>1</v>
      </c>
      <c r="K45" s="38">
        <v>44621</v>
      </c>
      <c r="L45" s="38">
        <v>44680</v>
      </c>
      <c r="M45" s="9">
        <f t="shared" si="0"/>
        <v>8.4285714285714288</v>
      </c>
      <c r="N45" s="37">
        <v>1</v>
      </c>
      <c r="O45" s="36" t="s">
        <v>26</v>
      </c>
      <c r="P45" s="35" t="s">
        <v>233</v>
      </c>
      <c r="Q45" s="36" t="s">
        <v>234</v>
      </c>
    </row>
    <row r="46" spans="1:17" s="42" customFormat="1" ht="178.5" x14ac:dyDescent="0.25">
      <c r="A46" s="5">
        <v>43</v>
      </c>
      <c r="B46" s="36" t="s">
        <v>235</v>
      </c>
      <c r="C46" s="36">
        <v>2021</v>
      </c>
      <c r="D46" s="41" t="s">
        <v>227</v>
      </c>
      <c r="E46" s="35" t="s">
        <v>228</v>
      </c>
      <c r="F46" s="35" t="s">
        <v>229</v>
      </c>
      <c r="G46" s="35" t="s">
        <v>236</v>
      </c>
      <c r="H46" s="35" t="s">
        <v>237</v>
      </c>
      <c r="I46" s="36" t="s">
        <v>238</v>
      </c>
      <c r="J46" s="37">
        <v>6</v>
      </c>
      <c r="K46" s="38">
        <v>44743</v>
      </c>
      <c r="L46" s="38">
        <v>44925</v>
      </c>
      <c r="M46" s="9">
        <f t="shared" si="0"/>
        <v>26</v>
      </c>
      <c r="N46" s="40">
        <v>6</v>
      </c>
      <c r="O46" s="40" t="s">
        <v>239</v>
      </c>
      <c r="P46" s="35" t="s">
        <v>240</v>
      </c>
      <c r="Q46" s="36" t="s">
        <v>234</v>
      </c>
    </row>
    <row r="47" spans="1:17" s="42" customFormat="1" ht="293.25" x14ac:dyDescent="0.25">
      <c r="A47" s="13">
        <v>44</v>
      </c>
      <c r="B47" s="36" t="s">
        <v>241</v>
      </c>
      <c r="C47" s="36">
        <v>2021</v>
      </c>
      <c r="D47" s="41" t="s">
        <v>227</v>
      </c>
      <c r="E47" s="35" t="s">
        <v>228</v>
      </c>
      <c r="F47" s="35" t="s">
        <v>229</v>
      </c>
      <c r="G47" s="35" t="s">
        <v>242</v>
      </c>
      <c r="H47" s="35" t="s">
        <v>243</v>
      </c>
      <c r="I47" s="36" t="s">
        <v>244</v>
      </c>
      <c r="J47" s="37">
        <v>1</v>
      </c>
      <c r="K47" s="38">
        <v>44743</v>
      </c>
      <c r="L47" s="38">
        <v>44925</v>
      </c>
      <c r="M47" s="9">
        <f t="shared" si="0"/>
        <v>26</v>
      </c>
      <c r="N47" s="40">
        <v>1</v>
      </c>
      <c r="O47" s="40" t="s">
        <v>239</v>
      </c>
      <c r="P47" s="35" t="s">
        <v>245</v>
      </c>
      <c r="Q47" s="36" t="s">
        <v>234</v>
      </c>
    </row>
    <row r="48" spans="1:17" s="42" customFormat="1" ht="140.25" x14ac:dyDescent="0.25">
      <c r="A48" s="5">
        <v>45</v>
      </c>
      <c r="B48" s="36" t="s">
        <v>246</v>
      </c>
      <c r="C48" s="36">
        <v>2021</v>
      </c>
      <c r="D48" s="41" t="s">
        <v>227</v>
      </c>
      <c r="E48" s="35" t="s">
        <v>228</v>
      </c>
      <c r="F48" s="35" t="s">
        <v>229</v>
      </c>
      <c r="G48" s="35" t="s">
        <v>247</v>
      </c>
      <c r="H48" s="35" t="s">
        <v>248</v>
      </c>
      <c r="I48" s="36" t="s">
        <v>249</v>
      </c>
      <c r="J48" s="37">
        <v>3</v>
      </c>
      <c r="K48" s="38">
        <v>44743</v>
      </c>
      <c r="L48" s="38">
        <v>44925</v>
      </c>
      <c r="M48" s="9">
        <f t="shared" si="0"/>
        <v>26</v>
      </c>
      <c r="N48" s="40">
        <v>3</v>
      </c>
      <c r="O48" s="40" t="s">
        <v>239</v>
      </c>
      <c r="P48" s="35" t="s">
        <v>250</v>
      </c>
      <c r="Q48" s="36" t="s">
        <v>234</v>
      </c>
    </row>
    <row r="49" spans="1:17" s="12" customFormat="1" ht="51" x14ac:dyDescent="0.25">
      <c r="A49" s="13">
        <v>46</v>
      </c>
      <c r="B49" s="19" t="s">
        <v>251</v>
      </c>
      <c r="C49" s="19" t="s">
        <v>163</v>
      </c>
      <c r="D49" s="33" t="s">
        <v>20</v>
      </c>
      <c r="E49" s="16" t="s">
        <v>21</v>
      </c>
      <c r="F49" s="34" t="s">
        <v>252</v>
      </c>
      <c r="G49" s="34" t="s">
        <v>253</v>
      </c>
      <c r="H49" s="34" t="s">
        <v>254</v>
      </c>
      <c r="I49" s="19" t="s">
        <v>255</v>
      </c>
      <c r="J49" s="43">
        <v>2</v>
      </c>
      <c r="K49" s="44">
        <v>44742</v>
      </c>
      <c r="L49" s="44">
        <v>45016</v>
      </c>
      <c r="M49" s="9">
        <f t="shared" si="0"/>
        <v>39.142857142857146</v>
      </c>
      <c r="N49" s="13">
        <v>2</v>
      </c>
      <c r="O49" s="13" t="s">
        <v>26</v>
      </c>
      <c r="P49" s="39" t="s">
        <v>256</v>
      </c>
      <c r="Q49" s="14" t="s">
        <v>168</v>
      </c>
    </row>
    <row r="50" spans="1:17" s="12" customFormat="1" ht="114.75" x14ac:dyDescent="0.25">
      <c r="A50" s="5">
        <v>47</v>
      </c>
      <c r="B50" s="45" t="s">
        <v>257</v>
      </c>
      <c r="C50" s="19">
        <v>2021</v>
      </c>
      <c r="D50" s="19" t="s">
        <v>258</v>
      </c>
      <c r="E50" s="16" t="s">
        <v>259</v>
      </c>
      <c r="F50" s="16" t="s">
        <v>260</v>
      </c>
      <c r="G50" s="34" t="s">
        <v>261</v>
      </c>
      <c r="H50" s="34" t="s">
        <v>262</v>
      </c>
      <c r="I50" s="19" t="s">
        <v>77</v>
      </c>
      <c r="J50" s="43">
        <v>1</v>
      </c>
      <c r="K50" s="44">
        <v>44743</v>
      </c>
      <c r="L50" s="44">
        <v>44803</v>
      </c>
      <c r="M50" s="9">
        <f t="shared" si="0"/>
        <v>8.5714285714285712</v>
      </c>
      <c r="N50" s="13">
        <v>1</v>
      </c>
      <c r="O50" s="19" t="s">
        <v>26</v>
      </c>
      <c r="P50" s="16" t="s">
        <v>263</v>
      </c>
      <c r="Q50" s="14" t="s">
        <v>138</v>
      </c>
    </row>
    <row r="51" spans="1:17" s="12" customFormat="1" ht="153" x14ac:dyDescent="0.25">
      <c r="A51" s="13">
        <v>48</v>
      </c>
      <c r="B51" s="45" t="s">
        <v>264</v>
      </c>
      <c r="C51" s="19">
        <v>2021</v>
      </c>
      <c r="D51" s="19" t="s">
        <v>258</v>
      </c>
      <c r="E51" s="16" t="s">
        <v>259</v>
      </c>
      <c r="F51" s="34" t="s">
        <v>265</v>
      </c>
      <c r="G51" s="34" t="s">
        <v>266</v>
      </c>
      <c r="H51" s="34" t="s">
        <v>267</v>
      </c>
      <c r="I51" s="19" t="s">
        <v>77</v>
      </c>
      <c r="J51" s="43">
        <v>1</v>
      </c>
      <c r="K51" s="44">
        <v>44757</v>
      </c>
      <c r="L51" s="44">
        <v>44803</v>
      </c>
      <c r="M51" s="9">
        <f t="shared" si="0"/>
        <v>6.5714285714285712</v>
      </c>
      <c r="N51" s="13">
        <v>1</v>
      </c>
      <c r="O51" s="19" t="s">
        <v>26</v>
      </c>
      <c r="P51" s="16" t="s">
        <v>268</v>
      </c>
      <c r="Q51" s="14" t="s">
        <v>138</v>
      </c>
    </row>
    <row r="52" spans="1:17" s="12" customFormat="1" ht="76.5" x14ac:dyDescent="0.25">
      <c r="A52" s="5">
        <v>49</v>
      </c>
      <c r="B52" s="45" t="s">
        <v>269</v>
      </c>
      <c r="C52" s="19">
        <v>2021</v>
      </c>
      <c r="D52" s="19" t="s">
        <v>258</v>
      </c>
      <c r="E52" s="16" t="s">
        <v>259</v>
      </c>
      <c r="F52" s="34" t="s">
        <v>270</v>
      </c>
      <c r="G52" s="34" t="s">
        <v>266</v>
      </c>
      <c r="H52" s="34" t="s">
        <v>271</v>
      </c>
      <c r="I52" s="19" t="s">
        <v>272</v>
      </c>
      <c r="J52" s="43">
        <v>1</v>
      </c>
      <c r="K52" s="44">
        <v>44804</v>
      </c>
      <c r="L52" s="44">
        <v>44865</v>
      </c>
      <c r="M52" s="9">
        <f t="shared" si="0"/>
        <v>8.7142857142857135</v>
      </c>
      <c r="N52" s="13">
        <v>1</v>
      </c>
      <c r="O52" s="13" t="s">
        <v>26</v>
      </c>
      <c r="P52" s="16" t="s">
        <v>273</v>
      </c>
      <c r="Q52" s="14" t="s">
        <v>130</v>
      </c>
    </row>
    <row r="53" spans="1:17" s="12" customFormat="1" ht="63.75" x14ac:dyDescent="0.25">
      <c r="A53" s="13">
        <v>50</v>
      </c>
      <c r="B53" s="45" t="s">
        <v>274</v>
      </c>
      <c r="C53" s="19">
        <v>2021</v>
      </c>
      <c r="D53" s="19" t="s">
        <v>258</v>
      </c>
      <c r="E53" s="16" t="s">
        <v>259</v>
      </c>
      <c r="F53" s="34" t="s">
        <v>270</v>
      </c>
      <c r="G53" s="34" t="s">
        <v>266</v>
      </c>
      <c r="H53" s="34" t="s">
        <v>275</v>
      </c>
      <c r="I53" s="19" t="s">
        <v>276</v>
      </c>
      <c r="J53" s="43">
        <v>1</v>
      </c>
      <c r="K53" s="44">
        <v>44865</v>
      </c>
      <c r="L53" s="44">
        <v>44926</v>
      </c>
      <c r="M53" s="9">
        <f t="shared" si="0"/>
        <v>8.7142857142857135</v>
      </c>
      <c r="N53" s="13">
        <v>1</v>
      </c>
      <c r="O53" s="13" t="s">
        <v>239</v>
      </c>
      <c r="P53" s="16" t="s">
        <v>277</v>
      </c>
      <c r="Q53" s="14" t="s">
        <v>278</v>
      </c>
    </row>
    <row r="54" spans="1:17" ht="165.75" x14ac:dyDescent="0.25">
      <c r="A54" s="5">
        <v>51</v>
      </c>
      <c r="B54" s="46" t="s">
        <v>279</v>
      </c>
      <c r="C54" s="47">
        <v>2022</v>
      </c>
      <c r="D54" s="47">
        <v>1</v>
      </c>
      <c r="E54" s="48" t="s">
        <v>280</v>
      </c>
      <c r="F54" s="49" t="s">
        <v>281</v>
      </c>
      <c r="G54" s="49" t="s">
        <v>282</v>
      </c>
      <c r="H54" s="50" t="s">
        <v>283</v>
      </c>
      <c r="I54" s="50" t="s">
        <v>284</v>
      </c>
      <c r="J54" s="51">
        <v>1</v>
      </c>
      <c r="K54" s="52">
        <v>45108</v>
      </c>
      <c r="L54" s="52">
        <v>45169</v>
      </c>
      <c r="M54" s="9">
        <f>+(L54-K54)/7</f>
        <v>8.7142857142857135</v>
      </c>
      <c r="N54" s="53">
        <v>0</v>
      </c>
      <c r="O54" s="47" t="s">
        <v>285</v>
      </c>
      <c r="P54" s="54" t="s">
        <v>286</v>
      </c>
      <c r="Q54" s="50" t="s">
        <v>287</v>
      </c>
    </row>
    <row r="55" spans="1:17" ht="165.75" x14ac:dyDescent="0.25">
      <c r="A55" s="13">
        <v>52</v>
      </c>
      <c r="B55" s="46" t="s">
        <v>288</v>
      </c>
      <c r="C55" s="47">
        <v>2022</v>
      </c>
      <c r="D55" s="47">
        <v>1</v>
      </c>
      <c r="E55" s="48" t="s">
        <v>289</v>
      </c>
      <c r="F55" s="49" t="s">
        <v>281</v>
      </c>
      <c r="G55" s="49" t="s">
        <v>282</v>
      </c>
      <c r="H55" s="50" t="s">
        <v>290</v>
      </c>
      <c r="I55" s="50" t="s">
        <v>291</v>
      </c>
      <c r="J55" s="51">
        <v>1</v>
      </c>
      <c r="K55" s="52">
        <v>45139</v>
      </c>
      <c r="L55" s="52">
        <v>45382</v>
      </c>
      <c r="M55" s="9">
        <f t="shared" si="0"/>
        <v>34.714285714285715</v>
      </c>
      <c r="N55" s="53">
        <v>0</v>
      </c>
      <c r="O55" s="47" t="s">
        <v>285</v>
      </c>
      <c r="P55" s="54" t="s">
        <v>286</v>
      </c>
      <c r="Q55" s="50" t="s">
        <v>287</v>
      </c>
    </row>
    <row r="56" spans="1:17" ht="102" x14ac:dyDescent="0.25">
      <c r="A56" s="5">
        <v>53</v>
      </c>
      <c r="B56" s="29" t="s">
        <v>292</v>
      </c>
      <c r="C56" s="47">
        <v>2022</v>
      </c>
      <c r="D56" s="47">
        <v>2</v>
      </c>
      <c r="E56" s="25" t="s">
        <v>293</v>
      </c>
      <c r="F56" s="50" t="s">
        <v>294</v>
      </c>
      <c r="G56" s="50" t="s">
        <v>295</v>
      </c>
      <c r="H56" s="50" t="s">
        <v>296</v>
      </c>
      <c r="I56" s="50" t="s">
        <v>284</v>
      </c>
      <c r="J56" s="51">
        <v>1</v>
      </c>
      <c r="K56" s="52">
        <v>45108</v>
      </c>
      <c r="L56" s="52">
        <v>45169</v>
      </c>
      <c r="M56" s="9">
        <f t="shared" si="0"/>
        <v>8.7142857142857135</v>
      </c>
      <c r="N56" s="53">
        <v>0</v>
      </c>
      <c r="O56" s="47" t="s">
        <v>285</v>
      </c>
      <c r="P56" s="54" t="s">
        <v>286</v>
      </c>
      <c r="Q56" s="50" t="s">
        <v>287</v>
      </c>
    </row>
    <row r="57" spans="1:17" ht="102" x14ac:dyDescent="0.25">
      <c r="A57" s="13">
        <v>54</v>
      </c>
      <c r="B57" s="29" t="s">
        <v>297</v>
      </c>
      <c r="C57" s="47">
        <v>2022</v>
      </c>
      <c r="D57" s="47">
        <v>2</v>
      </c>
      <c r="E57" s="25" t="s">
        <v>293</v>
      </c>
      <c r="F57" s="50" t="s">
        <v>294</v>
      </c>
      <c r="G57" s="50" t="s">
        <v>295</v>
      </c>
      <c r="H57" s="50" t="s">
        <v>298</v>
      </c>
      <c r="I57" s="50" t="s">
        <v>291</v>
      </c>
      <c r="J57" s="51">
        <v>1</v>
      </c>
      <c r="K57" s="52">
        <v>45139</v>
      </c>
      <c r="L57" s="52">
        <v>45382</v>
      </c>
      <c r="M57" s="9">
        <f t="shared" si="0"/>
        <v>34.714285714285715</v>
      </c>
      <c r="N57" s="53">
        <v>0</v>
      </c>
      <c r="O57" s="47" t="s">
        <v>285</v>
      </c>
      <c r="P57" s="54" t="s">
        <v>286</v>
      </c>
      <c r="Q57" s="50" t="s">
        <v>287</v>
      </c>
    </row>
    <row r="58" spans="1:17" ht="255" customHeight="1" x14ac:dyDescent="0.25">
      <c r="A58" s="5">
        <v>55</v>
      </c>
      <c r="B58" s="46" t="s">
        <v>299</v>
      </c>
      <c r="C58" s="47">
        <v>2022</v>
      </c>
      <c r="D58" s="47">
        <v>3</v>
      </c>
      <c r="E58" s="48" t="s">
        <v>300</v>
      </c>
      <c r="F58" s="49" t="s">
        <v>301</v>
      </c>
      <c r="G58" s="49" t="s">
        <v>302</v>
      </c>
      <c r="H58" s="50" t="s">
        <v>303</v>
      </c>
      <c r="I58" s="50" t="s">
        <v>304</v>
      </c>
      <c r="J58" s="51">
        <v>1</v>
      </c>
      <c r="K58" s="52">
        <v>45139</v>
      </c>
      <c r="L58" s="52">
        <v>45291</v>
      </c>
      <c r="M58" s="9">
        <f t="shared" si="0"/>
        <v>21.714285714285715</v>
      </c>
      <c r="N58" s="53">
        <v>0</v>
      </c>
      <c r="O58" s="47" t="s">
        <v>285</v>
      </c>
      <c r="P58" s="54" t="s">
        <v>286</v>
      </c>
      <c r="Q58" s="50" t="s">
        <v>287</v>
      </c>
    </row>
    <row r="59" spans="1:17" ht="249" customHeight="1" x14ac:dyDescent="0.25">
      <c r="A59" s="13">
        <v>56</v>
      </c>
      <c r="B59" s="46" t="s">
        <v>305</v>
      </c>
      <c r="C59" s="47">
        <v>2022</v>
      </c>
      <c r="D59" s="47">
        <v>3</v>
      </c>
      <c r="E59" s="48" t="s">
        <v>300</v>
      </c>
      <c r="F59" s="49" t="s">
        <v>301</v>
      </c>
      <c r="G59" s="49" t="s">
        <v>302</v>
      </c>
      <c r="H59" s="50" t="s">
        <v>306</v>
      </c>
      <c r="I59" s="50" t="s">
        <v>307</v>
      </c>
      <c r="J59" s="51">
        <v>1</v>
      </c>
      <c r="K59" s="52">
        <v>45108</v>
      </c>
      <c r="L59" s="52">
        <v>45291</v>
      </c>
      <c r="M59" s="9">
        <f t="shared" si="0"/>
        <v>26.142857142857142</v>
      </c>
      <c r="N59" s="53">
        <v>0</v>
      </c>
      <c r="O59" s="47" t="s">
        <v>285</v>
      </c>
      <c r="P59" s="54" t="s">
        <v>286</v>
      </c>
      <c r="Q59" s="50" t="s">
        <v>287</v>
      </c>
    </row>
    <row r="60" spans="1:17" ht="255" x14ac:dyDescent="0.25">
      <c r="A60" s="5">
        <v>57</v>
      </c>
      <c r="B60" s="29" t="s">
        <v>308</v>
      </c>
      <c r="C60" s="47">
        <v>2022</v>
      </c>
      <c r="D60" s="47">
        <v>4</v>
      </c>
      <c r="E60" s="48" t="s">
        <v>309</v>
      </c>
      <c r="F60" s="50" t="s">
        <v>310</v>
      </c>
      <c r="G60" s="50" t="s">
        <v>311</v>
      </c>
      <c r="H60" s="50" t="s">
        <v>312</v>
      </c>
      <c r="I60" s="50" t="s">
        <v>313</v>
      </c>
      <c r="J60" s="53">
        <v>1</v>
      </c>
      <c r="K60" s="52">
        <v>45078</v>
      </c>
      <c r="L60" s="52">
        <v>45199</v>
      </c>
      <c r="M60" s="9">
        <f t="shared" si="0"/>
        <v>17.285714285714285</v>
      </c>
      <c r="N60" s="53">
        <v>0</v>
      </c>
      <c r="O60" s="47" t="s">
        <v>285</v>
      </c>
      <c r="P60" s="54" t="s">
        <v>286</v>
      </c>
      <c r="Q60" s="50" t="s">
        <v>287</v>
      </c>
    </row>
    <row r="61" spans="1:17" ht="395.25" x14ac:dyDescent="0.25">
      <c r="A61" s="13">
        <v>58</v>
      </c>
      <c r="B61" s="29" t="s">
        <v>314</v>
      </c>
      <c r="C61" s="47">
        <v>2022</v>
      </c>
      <c r="D61" s="47">
        <v>5</v>
      </c>
      <c r="E61" s="48" t="s">
        <v>315</v>
      </c>
      <c r="F61" s="50" t="s">
        <v>316</v>
      </c>
      <c r="G61" s="50" t="s">
        <v>317</v>
      </c>
      <c r="H61" s="50" t="s">
        <v>318</v>
      </c>
      <c r="I61" s="50" t="s">
        <v>284</v>
      </c>
      <c r="J61" s="53">
        <v>1</v>
      </c>
      <c r="K61" s="52">
        <v>45108</v>
      </c>
      <c r="L61" s="52">
        <v>45169</v>
      </c>
      <c r="M61" s="9">
        <f t="shared" si="0"/>
        <v>8.7142857142857135</v>
      </c>
      <c r="N61" s="53">
        <v>0</v>
      </c>
      <c r="O61" s="47" t="s">
        <v>285</v>
      </c>
      <c r="P61" s="54" t="s">
        <v>286</v>
      </c>
      <c r="Q61" s="50" t="s">
        <v>287</v>
      </c>
    </row>
    <row r="62" spans="1:17" ht="395.25" x14ac:dyDescent="0.25">
      <c r="A62" s="5">
        <v>59</v>
      </c>
      <c r="B62" s="29" t="s">
        <v>319</v>
      </c>
      <c r="C62" s="47">
        <v>2022</v>
      </c>
      <c r="D62" s="47">
        <v>5</v>
      </c>
      <c r="E62" s="48" t="s">
        <v>315</v>
      </c>
      <c r="F62" s="50" t="s">
        <v>316</v>
      </c>
      <c r="G62" s="50" t="s">
        <v>317</v>
      </c>
      <c r="H62" s="50" t="s">
        <v>320</v>
      </c>
      <c r="I62" s="50" t="s">
        <v>291</v>
      </c>
      <c r="J62" s="53">
        <v>1</v>
      </c>
      <c r="K62" s="52">
        <v>45139</v>
      </c>
      <c r="L62" s="52">
        <v>45382</v>
      </c>
      <c r="M62" s="9">
        <f t="shared" si="0"/>
        <v>34.714285714285715</v>
      </c>
      <c r="N62" s="53">
        <v>0</v>
      </c>
      <c r="O62" s="47" t="s">
        <v>285</v>
      </c>
      <c r="P62" s="54" t="s">
        <v>286</v>
      </c>
      <c r="Q62" s="50" t="s">
        <v>287</v>
      </c>
    </row>
    <row r="63" spans="1:17" ht="395.25" x14ac:dyDescent="0.25">
      <c r="A63" s="13">
        <v>60</v>
      </c>
      <c r="B63" s="29" t="s">
        <v>321</v>
      </c>
      <c r="C63" s="47">
        <v>2022</v>
      </c>
      <c r="D63" s="47">
        <v>5</v>
      </c>
      <c r="E63" s="48" t="s">
        <v>315</v>
      </c>
      <c r="F63" s="50" t="s">
        <v>316</v>
      </c>
      <c r="G63" s="50" t="s">
        <v>322</v>
      </c>
      <c r="H63" s="50" t="s">
        <v>323</v>
      </c>
      <c r="I63" s="50" t="s">
        <v>304</v>
      </c>
      <c r="J63" s="53">
        <v>1</v>
      </c>
      <c r="K63" s="52">
        <v>45139</v>
      </c>
      <c r="L63" s="52">
        <v>45291</v>
      </c>
      <c r="M63" s="9">
        <f t="shared" si="0"/>
        <v>21.714285714285715</v>
      </c>
      <c r="N63" s="53">
        <v>0</v>
      </c>
      <c r="O63" s="47" t="s">
        <v>285</v>
      </c>
      <c r="P63" s="54" t="s">
        <v>286</v>
      </c>
      <c r="Q63" s="50" t="s">
        <v>324</v>
      </c>
    </row>
    <row r="64" spans="1:17" ht="293.25" x14ac:dyDescent="0.25">
      <c r="A64" s="5">
        <v>61</v>
      </c>
      <c r="B64" s="29" t="s">
        <v>325</v>
      </c>
      <c r="C64" s="47">
        <v>2022</v>
      </c>
      <c r="D64" s="47">
        <v>6</v>
      </c>
      <c r="E64" s="48" t="s">
        <v>326</v>
      </c>
      <c r="F64" s="50" t="s">
        <v>327</v>
      </c>
      <c r="G64" s="50" t="s">
        <v>328</v>
      </c>
      <c r="H64" s="50" t="s">
        <v>329</v>
      </c>
      <c r="I64" s="50" t="s">
        <v>330</v>
      </c>
      <c r="J64" s="53">
        <v>1</v>
      </c>
      <c r="K64" s="52">
        <v>45261</v>
      </c>
      <c r="L64" s="52">
        <v>45382</v>
      </c>
      <c r="M64" s="9">
        <f t="shared" si="0"/>
        <v>17.285714285714285</v>
      </c>
      <c r="N64" s="53">
        <v>0</v>
      </c>
      <c r="O64" s="47" t="s">
        <v>285</v>
      </c>
      <c r="P64" s="54" t="s">
        <v>286</v>
      </c>
      <c r="Q64" s="50" t="s">
        <v>287</v>
      </c>
    </row>
    <row r="65" spans="1:17" ht="255" x14ac:dyDescent="0.25">
      <c r="A65" s="13">
        <v>62</v>
      </c>
      <c r="B65" s="29" t="s">
        <v>331</v>
      </c>
      <c r="C65" s="47">
        <v>2022</v>
      </c>
      <c r="D65" s="47">
        <v>7</v>
      </c>
      <c r="E65" s="48" t="s">
        <v>332</v>
      </c>
      <c r="F65" s="50" t="s">
        <v>333</v>
      </c>
      <c r="G65" s="50" t="s">
        <v>334</v>
      </c>
      <c r="H65" s="50" t="s">
        <v>335</v>
      </c>
      <c r="I65" s="50" t="s">
        <v>336</v>
      </c>
      <c r="J65" s="29">
        <v>1</v>
      </c>
      <c r="K65" s="55">
        <v>45184</v>
      </c>
      <c r="L65" s="56">
        <v>45275</v>
      </c>
      <c r="M65" s="9">
        <f t="shared" si="0"/>
        <v>13</v>
      </c>
      <c r="N65" s="53">
        <v>0</v>
      </c>
      <c r="O65" s="47" t="s">
        <v>285</v>
      </c>
      <c r="P65" s="54" t="s">
        <v>286</v>
      </c>
      <c r="Q65" s="50" t="s">
        <v>337</v>
      </c>
    </row>
    <row r="66" spans="1:17" ht="298.5" customHeight="1" x14ac:dyDescent="0.25">
      <c r="A66" s="5">
        <v>63</v>
      </c>
      <c r="B66" s="29" t="s">
        <v>338</v>
      </c>
      <c r="C66" s="47">
        <v>2022</v>
      </c>
      <c r="D66" s="47">
        <v>8</v>
      </c>
      <c r="E66" s="48" t="s">
        <v>339</v>
      </c>
      <c r="F66" s="50" t="s">
        <v>340</v>
      </c>
      <c r="G66" s="50" t="s">
        <v>341</v>
      </c>
      <c r="H66" s="50" t="s">
        <v>342</v>
      </c>
      <c r="I66" s="50" t="s">
        <v>304</v>
      </c>
      <c r="J66" s="53">
        <v>1</v>
      </c>
      <c r="K66" s="52">
        <v>45139</v>
      </c>
      <c r="L66" s="52">
        <v>45291</v>
      </c>
      <c r="M66" s="9">
        <f t="shared" si="0"/>
        <v>21.714285714285715</v>
      </c>
      <c r="N66" s="53">
        <v>0</v>
      </c>
      <c r="O66" s="47" t="s">
        <v>285</v>
      </c>
      <c r="P66" s="54" t="s">
        <v>286</v>
      </c>
      <c r="Q66" s="50" t="s">
        <v>287</v>
      </c>
    </row>
    <row r="67" spans="1:17" ht="300" customHeight="1" x14ac:dyDescent="0.25">
      <c r="A67" s="13">
        <v>64</v>
      </c>
      <c r="B67" s="29" t="s">
        <v>343</v>
      </c>
      <c r="C67" s="47">
        <v>2022</v>
      </c>
      <c r="D67" s="47">
        <v>8</v>
      </c>
      <c r="E67" s="48" t="s">
        <v>339</v>
      </c>
      <c r="F67" s="50" t="s">
        <v>340</v>
      </c>
      <c r="G67" s="50" t="s">
        <v>344</v>
      </c>
      <c r="H67" s="50" t="s">
        <v>345</v>
      </c>
      <c r="I67" s="50" t="s">
        <v>346</v>
      </c>
      <c r="J67" s="53">
        <v>1</v>
      </c>
      <c r="K67" s="52">
        <v>45108</v>
      </c>
      <c r="L67" s="52">
        <v>45169</v>
      </c>
      <c r="M67" s="9">
        <f t="shared" si="0"/>
        <v>8.7142857142857135</v>
      </c>
      <c r="N67" s="53">
        <v>0</v>
      </c>
      <c r="O67" s="47" t="s">
        <v>285</v>
      </c>
      <c r="P67" s="54" t="s">
        <v>286</v>
      </c>
      <c r="Q67" s="50" t="s">
        <v>287</v>
      </c>
    </row>
    <row r="68" spans="1:17" ht="357" x14ac:dyDescent="0.25">
      <c r="A68" s="5">
        <v>65</v>
      </c>
      <c r="B68" s="29" t="s">
        <v>347</v>
      </c>
      <c r="C68" s="47">
        <v>2022</v>
      </c>
      <c r="D68" s="47">
        <v>9</v>
      </c>
      <c r="E68" s="48" t="s">
        <v>348</v>
      </c>
      <c r="F68" s="49" t="s">
        <v>349</v>
      </c>
      <c r="G68" s="50" t="s">
        <v>350</v>
      </c>
      <c r="H68" s="57" t="s">
        <v>351</v>
      </c>
      <c r="I68" s="50" t="s">
        <v>352</v>
      </c>
      <c r="J68" s="53">
        <v>1</v>
      </c>
      <c r="K68" s="58">
        <v>45078</v>
      </c>
      <c r="L68" s="52">
        <v>45291</v>
      </c>
      <c r="M68" s="9">
        <f t="shared" si="0"/>
        <v>30.428571428571427</v>
      </c>
      <c r="N68" s="53">
        <v>0</v>
      </c>
      <c r="O68" s="47" t="s">
        <v>285</v>
      </c>
      <c r="P68" s="54" t="s">
        <v>286</v>
      </c>
      <c r="Q68" s="50" t="s">
        <v>353</v>
      </c>
    </row>
    <row r="69" spans="1:17" s="42" customFormat="1" ht="140.25" x14ac:dyDescent="0.25">
      <c r="A69" s="13">
        <v>66</v>
      </c>
      <c r="B69" s="46" t="s">
        <v>354</v>
      </c>
      <c r="C69" s="40">
        <v>2022</v>
      </c>
      <c r="D69" s="40">
        <v>10</v>
      </c>
      <c r="E69" s="48" t="s">
        <v>355</v>
      </c>
      <c r="F69" s="49" t="s">
        <v>356</v>
      </c>
      <c r="G69" s="50" t="s">
        <v>357</v>
      </c>
      <c r="H69" s="50" t="s">
        <v>358</v>
      </c>
      <c r="I69" s="50" t="s">
        <v>77</v>
      </c>
      <c r="J69" s="53">
        <v>1</v>
      </c>
      <c r="K69" s="52">
        <v>45108</v>
      </c>
      <c r="L69" s="52">
        <v>45169</v>
      </c>
      <c r="M69" s="9">
        <f t="shared" ref="M69:M74" si="1">+(L69-K69)/7</f>
        <v>8.7142857142857135</v>
      </c>
      <c r="N69" s="53">
        <v>0</v>
      </c>
      <c r="O69" s="40" t="s">
        <v>285</v>
      </c>
      <c r="P69" s="59" t="s">
        <v>286</v>
      </c>
      <c r="Q69" s="50" t="s">
        <v>359</v>
      </c>
    </row>
    <row r="70" spans="1:17" s="42" customFormat="1" ht="140.25" x14ac:dyDescent="0.25">
      <c r="A70" s="5">
        <v>67</v>
      </c>
      <c r="B70" s="46" t="s">
        <v>360</v>
      </c>
      <c r="C70" s="40">
        <v>2022</v>
      </c>
      <c r="D70" s="40">
        <v>10</v>
      </c>
      <c r="E70" s="48" t="s">
        <v>355</v>
      </c>
      <c r="F70" s="49" t="s">
        <v>356</v>
      </c>
      <c r="G70" s="50" t="s">
        <v>357</v>
      </c>
      <c r="H70" s="50" t="s">
        <v>361</v>
      </c>
      <c r="I70" s="50" t="s">
        <v>362</v>
      </c>
      <c r="J70" s="53">
        <v>1</v>
      </c>
      <c r="K70" s="52">
        <v>45170</v>
      </c>
      <c r="L70" s="52">
        <v>45322</v>
      </c>
      <c r="M70" s="9">
        <f t="shared" si="1"/>
        <v>21.714285714285715</v>
      </c>
      <c r="N70" s="53">
        <v>0</v>
      </c>
      <c r="O70" s="40" t="s">
        <v>285</v>
      </c>
      <c r="P70" s="59" t="s">
        <v>286</v>
      </c>
      <c r="Q70" s="50" t="s">
        <v>363</v>
      </c>
    </row>
    <row r="71" spans="1:17" s="42" customFormat="1" ht="140.25" x14ac:dyDescent="0.25">
      <c r="A71" s="13">
        <v>68</v>
      </c>
      <c r="B71" s="46" t="s">
        <v>364</v>
      </c>
      <c r="C71" s="40">
        <v>2022</v>
      </c>
      <c r="D71" s="40">
        <v>10</v>
      </c>
      <c r="E71" s="48" t="s">
        <v>355</v>
      </c>
      <c r="F71" s="49" t="s">
        <v>356</v>
      </c>
      <c r="G71" s="50" t="s">
        <v>357</v>
      </c>
      <c r="H71" s="50" t="s">
        <v>365</v>
      </c>
      <c r="I71" s="50" t="s">
        <v>366</v>
      </c>
      <c r="J71" s="53">
        <v>1</v>
      </c>
      <c r="K71" s="52">
        <v>45323</v>
      </c>
      <c r="L71" s="52">
        <v>45412</v>
      </c>
      <c r="M71" s="9">
        <f t="shared" si="1"/>
        <v>12.714285714285714</v>
      </c>
      <c r="N71" s="53">
        <v>0</v>
      </c>
      <c r="O71" s="40" t="s">
        <v>285</v>
      </c>
      <c r="P71" s="59" t="s">
        <v>286</v>
      </c>
      <c r="Q71" s="50" t="s">
        <v>363</v>
      </c>
    </row>
    <row r="72" spans="1:17" s="42" customFormat="1" ht="191.25" x14ac:dyDescent="0.25">
      <c r="A72" s="5">
        <v>69</v>
      </c>
      <c r="B72" s="29" t="s">
        <v>367</v>
      </c>
      <c r="C72" s="40">
        <v>2022</v>
      </c>
      <c r="D72" s="40">
        <v>11</v>
      </c>
      <c r="E72" s="48" t="s">
        <v>368</v>
      </c>
      <c r="F72" s="50" t="s">
        <v>369</v>
      </c>
      <c r="G72" s="50" t="s">
        <v>370</v>
      </c>
      <c r="H72" s="50" t="s">
        <v>371</v>
      </c>
      <c r="I72" s="50" t="s">
        <v>372</v>
      </c>
      <c r="J72" s="53">
        <v>1</v>
      </c>
      <c r="K72" s="52">
        <v>45108</v>
      </c>
      <c r="L72" s="52">
        <v>45291</v>
      </c>
      <c r="M72" s="9">
        <f t="shared" si="1"/>
        <v>26.142857142857142</v>
      </c>
      <c r="N72" s="53">
        <v>0</v>
      </c>
      <c r="O72" s="40" t="s">
        <v>285</v>
      </c>
      <c r="P72" s="59" t="s">
        <v>286</v>
      </c>
      <c r="Q72" s="50" t="s">
        <v>373</v>
      </c>
    </row>
    <row r="73" spans="1:17" s="42" customFormat="1" ht="96.75" customHeight="1" x14ac:dyDescent="0.25">
      <c r="A73" s="13">
        <v>70</v>
      </c>
      <c r="B73" s="29" t="s">
        <v>374</v>
      </c>
      <c r="C73" s="40">
        <v>2022</v>
      </c>
      <c r="D73" s="40">
        <v>12</v>
      </c>
      <c r="E73" s="48" t="s">
        <v>375</v>
      </c>
      <c r="F73" s="50" t="s">
        <v>376</v>
      </c>
      <c r="G73" s="50" t="s">
        <v>377</v>
      </c>
      <c r="H73" s="50" t="s">
        <v>378</v>
      </c>
      <c r="I73" s="50" t="s">
        <v>379</v>
      </c>
      <c r="J73" s="53">
        <v>1</v>
      </c>
      <c r="K73" s="52">
        <v>45137</v>
      </c>
      <c r="L73" s="52">
        <v>45322</v>
      </c>
      <c r="M73" s="9">
        <f t="shared" si="1"/>
        <v>26.428571428571427</v>
      </c>
      <c r="N73" s="53">
        <v>0</v>
      </c>
      <c r="O73" s="40" t="s">
        <v>285</v>
      </c>
      <c r="P73" s="59" t="s">
        <v>286</v>
      </c>
      <c r="Q73" s="50" t="s">
        <v>380</v>
      </c>
    </row>
    <row r="74" spans="1:17" s="42" customFormat="1" ht="63.75" x14ac:dyDescent="0.25">
      <c r="A74" s="5">
        <v>71</v>
      </c>
      <c r="B74" s="29" t="s">
        <v>381</v>
      </c>
      <c r="C74" s="40">
        <v>2022</v>
      </c>
      <c r="D74" s="40">
        <v>12</v>
      </c>
      <c r="E74" s="48" t="s">
        <v>375</v>
      </c>
      <c r="F74" s="50" t="s">
        <v>376</v>
      </c>
      <c r="G74" s="50" t="s">
        <v>382</v>
      </c>
      <c r="H74" s="50" t="s">
        <v>383</v>
      </c>
      <c r="I74" s="50" t="s">
        <v>384</v>
      </c>
      <c r="J74" s="29">
        <v>1</v>
      </c>
      <c r="K74" s="58">
        <v>45292</v>
      </c>
      <c r="L74" s="58">
        <v>45382</v>
      </c>
      <c r="M74" s="9">
        <f t="shared" si="1"/>
        <v>12.857142857142858</v>
      </c>
      <c r="N74" s="53">
        <v>0</v>
      </c>
      <c r="O74" s="40" t="s">
        <v>285</v>
      </c>
      <c r="P74" s="59" t="s">
        <v>286</v>
      </c>
      <c r="Q74" s="50" t="s">
        <v>380</v>
      </c>
    </row>
  </sheetData>
  <mergeCells count="3">
    <mergeCell ref="A1:Q1"/>
    <mergeCell ref="A2:E2"/>
    <mergeCell ref="F2:Q2"/>
  </mergeCells>
  <dataValidations count="2">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B41:B49" xr:uid="{759BD64D-3280-4357-860D-300BCC45030F}">
      <formula1>0</formula1>
      <formula2>390</formula2>
    </dataValidation>
    <dataValidation type="textLength" allowBlank="1" showInputMessage="1" error="Escriba un texto  Maximo 390 Caracteres" promptTitle="Cualquier contenido Maximo 390 Caracteres" prompt=" Registre aspectos importantes a considerar. (MÁX. 390 CARACTERES)" sqref="B50:B53" xr:uid="{BA1AB7A6-B984-486A-9550-DF5EC6D973B4}">
      <formula1>0</formula1>
      <formula2>390</formula2>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MHCP</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Claudia Milena Zuluaga Ramirez</cp:lastModifiedBy>
  <dcterms:created xsi:type="dcterms:W3CDTF">2023-07-18T14:17:07Z</dcterms:created>
  <dcterms:modified xsi:type="dcterms:W3CDTF">2023-07-31T14:24:10Z</dcterms:modified>
</cp:coreProperties>
</file>